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6330" tabRatio="813" activeTab="1"/>
  </bookViews>
  <sheets>
    <sheet name="Souhrnná rekapitulace" sheetId="1" r:id="rId1"/>
    <sheet name="Provozní výdaje" sheetId="2" r:id="rId2"/>
    <sheet name="Příjmy " sheetId="3" r:id="rId3"/>
    <sheet name="Zadluženost" sheetId="4" r:id="rId4"/>
  </sheets>
  <externalReferences>
    <externalReference r:id="rId7"/>
  </externalReferences>
  <definedNames>
    <definedName name="_xlnm.Print_Titles" localSheetId="1">'Provozní výdaje'!$1:$1</definedName>
    <definedName name="_xlnm.Print_Area" localSheetId="1">'Provozní výdaje'!$D$1:$K$41</definedName>
    <definedName name="_xlnm.Print_Area" localSheetId="2">'Příjmy '!$A$1:$I$35</definedName>
    <definedName name="_xlnm.Print_Area" localSheetId="0">'Souhrnná rekapitulace'!$B$1:$L$48</definedName>
    <definedName name="Odložené_zahájení">#REF!</definedName>
    <definedName name="Rozestavěné_stavby">#REF!</definedName>
    <definedName name="Soupis98">#REF!</definedName>
    <definedName name="Sumář99_Dotaz_plán99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<sst xmlns="http://schemas.openxmlformats.org/spreadsheetml/2006/main" count="238" uniqueCount="185">
  <si>
    <t>05-odbor ekonomický - provoz</t>
  </si>
  <si>
    <t>05-odbor ekonomický - úroky</t>
  </si>
  <si>
    <t>dle vývoje úroků</t>
  </si>
  <si>
    <t>z toho provozní příjmy bez inv. Dotací</t>
  </si>
  <si>
    <t>Investiční výdaje - zahájené  v roce 2014</t>
  </si>
  <si>
    <t>rozdíl</t>
  </si>
  <si>
    <t>Číslo řádku</t>
  </si>
  <si>
    <t>Nadpis</t>
  </si>
  <si>
    <t>01-kancelář primátora</t>
  </si>
  <si>
    <t>02-odbor investic</t>
  </si>
  <si>
    <t>03-odbor koncepce a rozvoje</t>
  </si>
  <si>
    <t>04-odbor živnostenský</t>
  </si>
  <si>
    <t>05-odbor ekonomický</t>
  </si>
  <si>
    <t>06-odbor interního auditu a kontroly</t>
  </si>
  <si>
    <t>07-odbor dopravy</t>
  </si>
  <si>
    <t>08-odbor agendy řidičů a motor. vozidel</t>
  </si>
  <si>
    <t>10-stavební odbor</t>
  </si>
  <si>
    <t>11-odbor vnějších vztahů a informací</t>
  </si>
  <si>
    <t>13-odbor informatiky</t>
  </si>
  <si>
    <t>14- odbor školství</t>
  </si>
  <si>
    <t>16-odbor sociálních věcí</t>
  </si>
  <si>
    <t>19-odbor správy</t>
  </si>
  <si>
    <t>20-Městská policie</t>
  </si>
  <si>
    <t>40-odbor životního prostředí</t>
  </si>
  <si>
    <t>41-odbor majetkoprávní</t>
  </si>
  <si>
    <t>42-odbor ochrany</t>
  </si>
  <si>
    <t>44-odbor evropských projektů</t>
  </si>
  <si>
    <t>velké opravy</t>
  </si>
  <si>
    <t>neinvestiční příspěvky a granty</t>
  </si>
  <si>
    <t>provoz vlastních sportovních  zařízení</t>
  </si>
  <si>
    <t>členské příspěvky</t>
  </si>
  <si>
    <t>objednávky veřejných služeb</t>
  </si>
  <si>
    <t>příspěvkové organizace - školské subjekty</t>
  </si>
  <si>
    <t>příspěvkové organizace</t>
  </si>
  <si>
    <t>vrácená DPH</t>
  </si>
  <si>
    <t>krátkodobé přijaté půjčené prostředky</t>
  </si>
  <si>
    <t>uhrazené splátky krátk. přij. půjč. prostř.</t>
  </si>
  <si>
    <t>uhrazené splátky dlouhodob. přij. půjč. prostř.</t>
  </si>
  <si>
    <t>CELKEM FINANCOVÁNÍ - třída 8</t>
  </si>
  <si>
    <t xml:space="preserve"> - sociální dávky</t>
  </si>
  <si>
    <t xml:space="preserve"> </t>
  </si>
  <si>
    <t>Číslo pol.</t>
  </si>
  <si>
    <t>Název položky</t>
  </si>
  <si>
    <t>daň z příjmů práv. osob</t>
  </si>
  <si>
    <t>daň z přidané hodnoty</t>
  </si>
  <si>
    <t>Daně z RUD</t>
  </si>
  <si>
    <t>daně celkem (bez DPPO za obce)</t>
  </si>
  <si>
    <t>poplatek za provoz systému shromažďování, sběru, přepravy, třídění, využívání a odstraňování komunálního odpadu</t>
  </si>
  <si>
    <t>poplatek  za užívání veřejného prostranství</t>
  </si>
  <si>
    <t>příjmy za zkoušky z odborné způsobilosti</t>
  </si>
  <si>
    <t>správní poplatky - VHP</t>
  </si>
  <si>
    <t>správní poplatky</t>
  </si>
  <si>
    <t>poplatky celkem</t>
  </si>
  <si>
    <t>Celkem tř. 1 - DAŇOVÉ PŘÍJMY (bez DPPO za obce)</t>
  </si>
  <si>
    <t>příjmy z poskytování služeb, výrobků a zboží</t>
  </si>
  <si>
    <t>odvody příspěvkových organizací</t>
  </si>
  <si>
    <t>příjmy z úroků</t>
  </si>
  <si>
    <t>sankční platby přijaté od jiných subjektů</t>
  </si>
  <si>
    <t>přijaté nekapitálové příspěvky a náhrady</t>
  </si>
  <si>
    <t>ostatní nedaňové příjmy j. n.</t>
  </si>
  <si>
    <t xml:space="preserve"> nedaňové příjmy j. n. - různé</t>
  </si>
  <si>
    <t>Celkem tř. 2 - NEDAŇOVÉ PŘÍJMY</t>
  </si>
  <si>
    <t>neinv. přij. transf. v rámci souhrn. dotač. vztahu</t>
  </si>
  <si>
    <t>PŘÍJMY CELKEM</t>
  </si>
  <si>
    <t>poznámka</t>
  </si>
  <si>
    <t>ODBORY -  PROVOZNÍ VÝDAJE</t>
  </si>
  <si>
    <t>CELKEM PROVOZNÍ VÝDAJE</t>
  </si>
  <si>
    <t>dlouhodobé přijaté půjčené prostředky - směnečný program</t>
  </si>
  <si>
    <t>uhrazené splátky dlouhodob. přij. půjč. prostř. - směnečný program</t>
  </si>
  <si>
    <t>změna stavu prostředků na bank. účtech a účtech rezerv</t>
  </si>
  <si>
    <t xml:space="preserve">CELKEM -  PROV. VÝDAJE </t>
  </si>
  <si>
    <t xml:space="preserve">CELKEM VÝDAJE  třídy 5 + třídy 6                  </t>
  </si>
  <si>
    <t>záloha na hospodářský výsledek celkem (část HČ bez DPPO)</t>
  </si>
  <si>
    <t>Celkem tř. 4 - PŘIJATÉ DOTACE bez HČ</t>
  </si>
  <si>
    <t>kontrolní součet</t>
  </si>
  <si>
    <r>
      <t xml:space="preserve">Provozní příjmy </t>
    </r>
    <r>
      <rPr>
        <b/>
        <sz val="9"/>
        <rFont val="Arial"/>
        <family val="2"/>
      </rPr>
      <t>( bez inv. dotací  vč. HČ)</t>
    </r>
  </si>
  <si>
    <t>Nové investice</t>
  </si>
  <si>
    <t>plány rozvoje nad 1 mil. Kč</t>
  </si>
  <si>
    <t>výdaje sociálních fondů</t>
  </si>
  <si>
    <t>14-odbor školství</t>
  </si>
  <si>
    <t xml:space="preserve">Upravený rozpočet 2015 </t>
  </si>
  <si>
    <t>12-odbor správních činností</t>
  </si>
  <si>
    <t>09-odbor kancelář tajemníka</t>
  </si>
  <si>
    <t>za předpokladu stejné sazby poplatku 660 Kč/os</t>
  </si>
  <si>
    <t>Nutné politické rozhodnutí</t>
  </si>
  <si>
    <t>ANO</t>
  </si>
  <si>
    <t>Legislativa</t>
  </si>
  <si>
    <t>legislativa</t>
  </si>
  <si>
    <t>vlastní zdroje po splátkáchjúvěrů</t>
  </si>
  <si>
    <t>vl. zdroje bez inv. dotací vč. splátek úvěrů</t>
  </si>
  <si>
    <t>daň z nemovitých věcí</t>
  </si>
  <si>
    <t>17-odbor právní</t>
  </si>
  <si>
    <t>30-odbor památkové péče</t>
  </si>
  <si>
    <t>poplatky OSA + honoráře umělcům</t>
  </si>
  <si>
    <t>mzdy Městské policie</t>
  </si>
  <si>
    <t xml:space="preserve">mzdy MMOl </t>
  </si>
  <si>
    <t>Celkem tř. 3 - KAPITÁLOVÉ PŘÍJMY</t>
  </si>
  <si>
    <t xml:space="preserve">ostatní přijaté dotace </t>
  </si>
  <si>
    <t xml:space="preserve">CELKEM KAPITÁLOVÉ VÝDAJE </t>
  </si>
  <si>
    <t xml:space="preserve"> ostatní daňové příjmy j. n. - DPPO za obce </t>
  </si>
  <si>
    <t>45-oddělení zprostředkující subjekt ITI</t>
  </si>
  <si>
    <t>daň z hazardních her</t>
  </si>
  <si>
    <t>daň z příjmů fyz. osob placená plátci</t>
  </si>
  <si>
    <t>daň z příjmů fyz. osob placená poplatníky</t>
  </si>
  <si>
    <t>daň z příjmů fyz. osob vybíraná srážkou</t>
  </si>
  <si>
    <t xml:space="preserve">nájmy  a prodeje       </t>
  </si>
  <si>
    <t>podíly z odpisů</t>
  </si>
  <si>
    <t>Poznámka</t>
  </si>
  <si>
    <t>07-odbor správy městských komunikací a MHD</t>
  </si>
  <si>
    <t>Střednědobý výhled rozpočtu                  2019</t>
  </si>
  <si>
    <t>Střednědobý výhled rozpočtu                  2020</t>
  </si>
  <si>
    <t>Poznámka - vztahuje se k SVR</t>
  </si>
  <si>
    <t>18-odbor sociálních služeb</t>
  </si>
  <si>
    <t>Schválený rozpočet 2018</t>
  </si>
  <si>
    <t xml:space="preserve">Skutečnost             2017             </t>
  </si>
  <si>
    <t>Střednědobý výhled rozpočtu                  2021</t>
  </si>
  <si>
    <t>Tř. 1 - DAŇOVÉ PŘÍJMY</t>
  </si>
  <si>
    <r>
      <t xml:space="preserve">PŘÍJMY CELKEM                                                                               </t>
    </r>
    <r>
      <rPr>
        <b/>
        <i/>
        <sz val="8"/>
        <rFont val="Arial CE"/>
        <family val="2"/>
      </rPr>
      <t xml:space="preserve"> tř. 1+2+3+4</t>
    </r>
  </si>
  <si>
    <t>Střednědobý výhled rozpočtu SMOl na rok 2019 - 2021 - souhrnná rekapitulace</t>
  </si>
  <si>
    <t>Schválený rozpočet                            2018</t>
  </si>
  <si>
    <t>Skutečnost 2017</t>
  </si>
  <si>
    <t xml:space="preserve">Tř. 2 - 3 NEDAŇOVÉ A KAPITÁLOVÉ PŘÍJMY </t>
  </si>
  <si>
    <t>Tř. 4 - PŘIJATÉ DOTACE  vč. HČ</t>
  </si>
  <si>
    <t>rozpočtován výkon státní správy obcí - OSPOD, IPOK, EKO-KOM aj. jsou zapojovány až v průběhu roku</t>
  </si>
  <si>
    <t>v tis. Kč</t>
  </si>
  <si>
    <t>Příloha č. 1</t>
  </si>
  <si>
    <t>předpoklad 2019 - 2021 dle skutečnosti roku 2017</t>
  </si>
  <si>
    <t>např. pojistné náhrady, dividendy - předpoklad 2019 - 2021 dle skutečnosti roku 2017</t>
  </si>
  <si>
    <t>ve schv. rozpočtu pouze výkon státní správy od obcí - ost. dotace zapojovány dle skutečného přijatého  plnění v průběhu roku</t>
  </si>
  <si>
    <t xml:space="preserve">výpočet daňových příjmů vychází z predikce MFČR </t>
  </si>
  <si>
    <r>
      <t>věřitel</t>
    </r>
    <r>
      <rPr>
        <b/>
        <sz val="9"/>
        <rFont val="Arial Narrow"/>
        <family val="2"/>
      </rPr>
      <t xml:space="preserve"> / celková výše úvěru</t>
    </r>
  </si>
  <si>
    <t xml:space="preserve">rok přijetí </t>
  </si>
  <si>
    <t>účel úvěru</t>
  </si>
  <si>
    <t>zadluženost                k 31. 12. 2017                          v Kč</t>
  </si>
  <si>
    <t>2018           tis. Kč</t>
  </si>
  <si>
    <t>2019           tis. Kč</t>
  </si>
  <si>
    <t>2020           tis. Kč</t>
  </si>
  <si>
    <t>2021           tis. Kč</t>
  </si>
  <si>
    <t>2022           tis. Kč</t>
  </si>
  <si>
    <t>2023           tis. Kč</t>
  </si>
  <si>
    <t>2024           tis. Kč</t>
  </si>
  <si>
    <t>2025           tis. Kč</t>
  </si>
  <si>
    <t>2026           tis. Kč</t>
  </si>
  <si>
    <t>2027           tis. Kč</t>
  </si>
  <si>
    <t>2028           tis. Kč</t>
  </si>
  <si>
    <t>2029           tis. Kč</t>
  </si>
  <si>
    <t>2030           tis. Kč</t>
  </si>
  <si>
    <t>splatnost</t>
  </si>
  <si>
    <r>
      <t>Komerční banka, a. s.</t>
    </r>
    <r>
      <rPr>
        <sz val="9"/>
        <rFont val="Arial Narrow"/>
        <family val="2"/>
      </rPr>
      <t xml:space="preserve"> / 30 000 000,-</t>
    </r>
  </si>
  <si>
    <t>krátkodobý provozní úvěr</t>
  </si>
  <si>
    <t>2018</t>
  </si>
  <si>
    <r>
      <t xml:space="preserve">Komerční banka, a. s. </t>
    </r>
    <r>
      <rPr>
        <sz val="9"/>
        <rFont val="Arial Narrow"/>
        <family val="2"/>
      </rPr>
      <t>/ 250 000 000,-</t>
    </r>
  </si>
  <si>
    <t>směnečný program II.</t>
  </si>
  <si>
    <t>2025</t>
  </si>
  <si>
    <r>
      <t xml:space="preserve">Komerční banka, a. s. </t>
    </r>
    <r>
      <rPr>
        <sz val="9"/>
        <rFont val="Arial Narrow"/>
        <family val="2"/>
      </rPr>
      <t>/  84 000 000,-</t>
    </r>
  </si>
  <si>
    <t>dlouhodobý investiční úvěr</t>
  </si>
  <si>
    <t>2032</t>
  </si>
  <si>
    <r>
      <t xml:space="preserve">Komerční banka, a. s. </t>
    </r>
    <r>
      <rPr>
        <sz val="9"/>
        <rFont val="Arial Narrow"/>
        <family val="2"/>
      </rPr>
      <t>/  180 000 000,-</t>
    </r>
  </si>
  <si>
    <t>2033</t>
  </si>
  <si>
    <r>
      <t xml:space="preserve">Komerční banka, a. s. </t>
    </r>
    <r>
      <rPr>
        <sz val="9"/>
        <rFont val="Arial Narrow"/>
        <family val="2"/>
      </rPr>
      <t>/  106 000 000,-</t>
    </r>
  </si>
  <si>
    <t>2034</t>
  </si>
  <si>
    <r>
      <t>EIB</t>
    </r>
    <r>
      <rPr>
        <sz val="9"/>
        <rFont val="Arial Narrow"/>
        <family val="2"/>
      </rPr>
      <t xml:space="preserve"> / 250 000 000,-</t>
    </r>
  </si>
  <si>
    <t>2035</t>
  </si>
  <si>
    <t>2036</t>
  </si>
  <si>
    <r>
      <t>EIB</t>
    </r>
    <r>
      <rPr>
        <sz val="9"/>
        <rFont val="Arial Narrow"/>
        <family val="2"/>
      </rPr>
      <t xml:space="preserve"> / 150 000 000,-</t>
    </r>
  </si>
  <si>
    <t>2037</t>
  </si>
  <si>
    <r>
      <t>EIB</t>
    </r>
    <r>
      <rPr>
        <sz val="9"/>
        <rFont val="Arial Narrow"/>
        <family val="2"/>
      </rPr>
      <t xml:space="preserve"> / 200 000 000,-</t>
    </r>
  </si>
  <si>
    <t>2038</t>
  </si>
  <si>
    <t>celkem úvěry v Kč</t>
  </si>
  <si>
    <t>x</t>
  </si>
  <si>
    <r>
      <t xml:space="preserve">MOVO, a. s. </t>
    </r>
    <r>
      <rPr>
        <sz val="9"/>
        <rFont val="Arial Narrow"/>
        <family val="2"/>
      </rPr>
      <t>/ 200 000 000,- (dříve SMV)</t>
    </r>
  </si>
  <si>
    <t>vodohospodářské investiční akce</t>
  </si>
  <si>
    <t>2020</t>
  </si>
  <si>
    <t>celkem půjčky v Kč</t>
  </si>
  <si>
    <t>3. tranše směnečného programu</t>
  </si>
  <si>
    <t xml:space="preserve">směnečný program II. </t>
  </si>
  <si>
    <t>ZADLUŽENOST CELKEM  v  tis. Kč  vč. revolvingu</t>
  </si>
  <si>
    <t>ROČNÍ SPLÁTKY JISTIN CELKEM   ( bez revolvingu )</t>
  </si>
  <si>
    <t>ÚROKY CELKEM</t>
  </si>
  <si>
    <t>CELKEM SPLÁTKY JISTINY + ÚROKY</t>
  </si>
  <si>
    <t>výkon státní správy - zvýšení od r. 2018</t>
  </si>
  <si>
    <t xml:space="preserve">očekávané investiční dotace  souvisí se strategií investování a dotační politikou ITI </t>
  </si>
  <si>
    <t>očekávané provozní dotace  rámci projektů sociální právní ochrana dětí, Europe direct, ITI</t>
  </si>
  <si>
    <t>Kapitálové výdaje zahájené v r. 2018 a dále</t>
  </si>
  <si>
    <t>Kapitálové výdaje nově zahájené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</si>
</sst>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dd\.mm\.yyyy"/>
    <numFmt numFmtId="174" formatCode="#,##0_ ;[Red]\-#,##0\ "/>
    <numFmt numFmtId="175" formatCode="0.0"/>
    <numFmt numFmtId="176" formatCode="#,##0.00\ _K_č"/>
    <numFmt numFmtId="177" formatCode="0.0%"/>
    <numFmt numFmtId="178" formatCode="#,##0;[Red]#,##0"/>
    <numFmt numFmtId="179" formatCode="#,##0.0"/>
    <numFmt numFmtId="180" formatCode="#,##0\ _K_č"/>
    <numFmt numFmtId="181" formatCode="#,##0\ &quot;Kč&quot;"/>
    <numFmt numFmtId="182" formatCode="#,##0.00\ &quot;Kč&quot;"/>
    <numFmt numFmtId="183" formatCode="0.E+00"/>
    <numFmt numFmtId="184" formatCode="#,##0\ &quot;Kč&quot;;[Red]#,##0\ &quot;Kč&quot;"/>
    <numFmt numFmtId="185" formatCode="#,##0.0\ &quot;Kč&quot;;[Red]#,##0.0\ &quot;Kč&quot;"/>
    <numFmt numFmtId="186" formatCode="[&lt;=99999]###\ ##;##\ ##\ ##"/>
    <numFmt numFmtId="187" formatCode="0.00\E\3\+0"/>
    <numFmt numFmtId="188" formatCode="0.0000"/>
    <numFmt numFmtId="189" formatCode="#,##0.0000;[Red]#,##0.0000"/>
    <numFmt numFmtId="190" formatCode="#,##0.00000;[Red]#,##0.0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.0_ ;[Red]\-#,##0.0\ "/>
    <numFmt numFmtId="196" formatCode="#,##0.000"/>
    <numFmt numFmtId="197" formatCode="[$-405]d\.\ mmmm\ yyyy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5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sz val="11"/>
      <name val="Arial Narrow"/>
      <family val="2"/>
    </font>
    <font>
      <b/>
      <i/>
      <sz val="8"/>
      <name val="Arial CE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name val="Arial CE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9"/>
      <color indexed="57"/>
      <name val="Arial CE"/>
      <family val="2"/>
    </font>
    <font>
      <b/>
      <sz val="11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57"/>
      <name val="Arial Narrow"/>
      <family val="2"/>
    </font>
    <font>
      <b/>
      <sz val="9"/>
      <name val="Arial Narrow"/>
      <family val="2"/>
    </font>
    <font>
      <sz val="9"/>
      <color indexed="57"/>
      <name val="Arial Narrow"/>
      <family val="2"/>
    </font>
    <font>
      <sz val="10.5"/>
      <color indexed="8"/>
      <name val="Arial"/>
      <family val="2"/>
    </font>
    <font>
      <sz val="8.75"/>
      <color indexed="8"/>
      <name val="Arial"/>
      <family val="2"/>
    </font>
    <font>
      <sz val="9.5"/>
      <color indexed="8"/>
      <name val="Arial"/>
      <family val="2"/>
    </font>
    <font>
      <sz val="9.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8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left" vertical="center" wrapText="1"/>
      <protection/>
    </xf>
    <xf numFmtId="3" fontId="1" fillId="24" borderId="11" xfId="57" applyNumberFormat="1" applyFont="1" applyFill="1" applyBorder="1" applyAlignment="1" applyProtection="1">
      <alignment horizontal="right" vertical="center" wrapText="1"/>
      <protection/>
    </xf>
    <xf numFmtId="0" fontId="1" fillId="24" borderId="0" xfId="57" applyFont="1" applyFill="1" applyBorder="1" applyAlignment="1" applyProtection="1">
      <alignment horizontal="left" vertical="top" wrapText="1"/>
      <protection/>
    </xf>
    <xf numFmtId="0" fontId="0" fillId="0" borderId="0" xfId="57">
      <alignment/>
      <protection/>
    </xf>
    <xf numFmtId="0" fontId="1" fillId="24" borderId="11" xfId="57" applyFont="1" applyFill="1" applyBorder="1" applyAlignment="1" applyProtection="1">
      <alignment horizontal="left" vertical="center" wrapText="1"/>
      <protection/>
    </xf>
    <xf numFmtId="0" fontId="0" fillId="0" borderId="0" xfId="57" applyFont="1">
      <alignment/>
      <protection/>
    </xf>
    <xf numFmtId="0" fontId="2" fillId="25" borderId="11" xfId="57" applyFont="1" applyFill="1" applyBorder="1" applyAlignment="1" applyProtection="1">
      <alignment horizontal="left" vertical="center" wrapText="1"/>
      <protection/>
    </xf>
    <xf numFmtId="0" fontId="0" fillId="0" borderId="12" xfId="57" applyBorder="1">
      <alignment/>
      <protection/>
    </xf>
    <xf numFmtId="0" fontId="5" fillId="0" borderId="0" xfId="57" applyFont="1">
      <alignment/>
      <protection/>
    </xf>
    <xf numFmtId="0" fontId="0" fillId="0" borderId="13" xfId="57" applyBorder="1">
      <alignment/>
      <protection/>
    </xf>
    <xf numFmtId="0" fontId="4" fillId="24" borderId="14" xfId="57" applyFont="1" applyFill="1" applyBorder="1" applyAlignment="1" applyProtection="1">
      <alignment horizontal="center" vertical="center" wrapText="1"/>
      <protection/>
    </xf>
    <xf numFmtId="0" fontId="3" fillId="24" borderId="14" xfId="57" applyFont="1" applyFill="1" applyBorder="1" applyAlignment="1" applyProtection="1">
      <alignment horizontal="center" vertical="center" wrapText="1"/>
      <protection/>
    </xf>
    <xf numFmtId="0" fontId="3" fillId="24" borderId="15" xfId="57" applyFont="1" applyFill="1" applyBorder="1" applyAlignment="1" applyProtection="1">
      <alignment horizontal="center" vertical="center" wrapText="1"/>
      <protection/>
    </xf>
    <xf numFmtId="3" fontId="1" fillId="24" borderId="14" xfId="57" applyNumberFormat="1" applyFont="1" applyFill="1" applyBorder="1" applyAlignment="1" applyProtection="1">
      <alignment vertical="center" wrapText="1"/>
      <protection/>
    </xf>
    <xf numFmtId="3" fontId="2" fillId="10" borderId="14" xfId="57" applyNumberFormat="1" applyFont="1" applyFill="1" applyBorder="1" applyAlignment="1" applyProtection="1">
      <alignment vertical="center" wrapText="1"/>
      <protection/>
    </xf>
    <xf numFmtId="0" fontId="2" fillId="25" borderId="11" xfId="57" applyFont="1" applyFill="1" applyBorder="1" applyAlignment="1" applyProtection="1">
      <alignment horizontal="left" vertical="center" wrapText="1"/>
      <protection/>
    </xf>
    <xf numFmtId="3" fontId="2" fillId="10" borderId="11" xfId="57" applyNumberFormat="1" applyFont="1" applyFill="1" applyBorder="1" applyAlignment="1" applyProtection="1">
      <alignment horizontal="right" vertical="center" wrapText="1"/>
      <protection/>
    </xf>
    <xf numFmtId="0" fontId="32" fillId="24" borderId="0" xfId="57" applyFont="1" applyFill="1" applyBorder="1" applyAlignment="1" applyProtection="1">
      <alignment horizontal="center" vertical="top" wrapText="1"/>
      <protection/>
    </xf>
    <xf numFmtId="0" fontId="32" fillId="24" borderId="0" xfId="57" applyFont="1" applyFill="1" applyBorder="1" applyAlignment="1" applyProtection="1">
      <alignment horizontal="left" vertical="top"/>
      <protection/>
    </xf>
    <xf numFmtId="3" fontId="1" fillId="24" borderId="11" xfId="57" applyNumberFormat="1" applyFont="1" applyFill="1" applyBorder="1" applyAlignment="1" applyProtection="1">
      <alignment vertical="center" wrapText="1"/>
      <protection/>
    </xf>
    <xf numFmtId="3" fontId="2" fillId="10" borderId="11" xfId="57" applyNumberFormat="1" applyFont="1" applyFill="1" applyBorder="1" applyAlignment="1" applyProtection="1">
      <alignment vertical="center" wrapText="1"/>
      <protection/>
    </xf>
    <xf numFmtId="0" fontId="26" fillId="0" borderId="0" xfId="54" applyFont="1" applyFill="1" applyAlignment="1">
      <alignment horizontal="center" vertical="center" wrapText="1"/>
      <protection/>
    </xf>
    <xf numFmtId="9" fontId="29" fillId="0" borderId="0" xfId="63" applyFont="1" applyFill="1" applyAlignment="1">
      <alignment vertical="center"/>
    </xf>
    <xf numFmtId="0" fontId="29" fillId="0" borderId="0" xfId="54" applyFont="1" applyFill="1" applyAlignment="1">
      <alignment vertical="center"/>
      <protection/>
    </xf>
    <xf numFmtId="0" fontId="26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vertical="top"/>
      <protection/>
    </xf>
    <xf numFmtId="0" fontId="30" fillId="0" borderId="0" xfId="54" applyFont="1" applyFill="1" applyBorder="1" applyAlignment="1">
      <alignment horizontal="center" vertical="center"/>
      <protection/>
    </xf>
    <xf numFmtId="4" fontId="35" fillId="0" borderId="0" xfId="54" applyNumberFormat="1" applyFont="1" applyFill="1" applyBorder="1" applyAlignment="1">
      <alignment vertical="center"/>
      <protection/>
    </xf>
    <xf numFmtId="0" fontId="30" fillId="0" borderId="0" xfId="54" applyFont="1" applyFill="1" applyBorder="1" applyAlignment="1">
      <alignment vertical="center"/>
      <protection/>
    </xf>
    <xf numFmtId="0" fontId="30" fillId="0" borderId="0" xfId="54" applyFont="1" applyFill="1" applyAlignment="1">
      <alignment vertical="center"/>
      <protection/>
    </xf>
    <xf numFmtId="0" fontId="30" fillId="0" borderId="0" xfId="54" applyFont="1" applyFill="1" applyAlignment="1">
      <alignment horizontal="center" vertical="center"/>
      <protection/>
    </xf>
    <xf numFmtId="0" fontId="32" fillId="24" borderId="16" xfId="0" applyFont="1" applyFill="1" applyBorder="1" applyAlignment="1" applyProtection="1">
      <alignment horizontal="center" vertical="center" wrapText="1"/>
      <protection/>
    </xf>
    <xf numFmtId="0" fontId="36" fillId="24" borderId="16" xfId="0" applyFont="1" applyFill="1" applyBorder="1" applyAlignment="1" applyProtection="1">
      <alignment horizontal="center" vertical="center" wrapText="1"/>
      <protection/>
    </xf>
    <xf numFmtId="0" fontId="35" fillId="0" borderId="17" xfId="54" applyFont="1" applyFill="1" applyBorder="1" applyAlignment="1">
      <alignment vertical="center"/>
      <protection/>
    </xf>
    <xf numFmtId="0" fontId="2" fillId="24" borderId="0" xfId="57" applyFont="1" applyFill="1" applyBorder="1" applyAlignment="1" applyProtection="1">
      <alignment horizontal="left" vertical="top" wrapText="1"/>
      <protection/>
    </xf>
    <xf numFmtId="0" fontId="32" fillId="24" borderId="0" xfId="57" applyFont="1" applyFill="1" applyBorder="1" applyAlignment="1" applyProtection="1">
      <alignment horizontal="left" vertical="top" wrapText="1"/>
      <protection/>
    </xf>
    <xf numFmtId="0" fontId="0" fillId="0" borderId="0" xfId="57" applyAlignment="1">
      <alignment horizontal="left" wrapText="1"/>
      <protection/>
    </xf>
    <xf numFmtId="0" fontId="0" fillId="0" borderId="0" xfId="57" applyFont="1">
      <alignment/>
      <protection/>
    </xf>
    <xf numFmtId="0" fontId="4" fillId="24" borderId="11" xfId="57" applyFont="1" applyFill="1" applyBorder="1" applyAlignment="1" applyProtection="1">
      <alignment horizontal="center" vertical="center" wrapText="1"/>
      <protection/>
    </xf>
    <xf numFmtId="0" fontId="35" fillId="0" borderId="11" xfId="54" applyFont="1" applyFill="1" applyBorder="1" applyAlignment="1">
      <alignment vertical="center" wrapText="1"/>
      <protection/>
    </xf>
    <xf numFmtId="0" fontId="35" fillId="0" borderId="11" xfId="56" applyFont="1" applyFill="1" applyBorder="1" applyAlignment="1">
      <alignment vertical="center" wrapText="1"/>
      <protection/>
    </xf>
    <xf numFmtId="0" fontId="41" fillId="24" borderId="0" xfId="57" applyFont="1" applyFill="1" applyBorder="1" applyAlignment="1" applyProtection="1">
      <alignment horizontal="left" vertical="top" wrapText="1"/>
      <protection/>
    </xf>
    <xf numFmtId="0" fontId="41" fillId="24" borderId="14" xfId="57" applyFont="1" applyFill="1" applyBorder="1" applyAlignment="1" applyProtection="1">
      <alignment horizontal="center" vertical="center" wrapText="1"/>
      <protection/>
    </xf>
    <xf numFmtId="0" fontId="27" fillId="0" borderId="18" xfId="56" applyFont="1" applyFill="1" applyBorder="1" applyAlignment="1">
      <alignment vertical="center" wrapText="1"/>
      <protection/>
    </xf>
    <xf numFmtId="0" fontId="38" fillId="0" borderId="0" xfId="57" applyFont="1">
      <alignment/>
      <protection/>
    </xf>
    <xf numFmtId="0" fontId="3" fillId="25" borderId="14" xfId="57" applyFont="1" applyFill="1" applyBorder="1" applyAlignment="1" applyProtection="1">
      <alignment horizontal="center" vertical="center" wrapText="1"/>
      <protection/>
    </xf>
    <xf numFmtId="0" fontId="25" fillId="25" borderId="11" xfId="55" applyFont="1" applyFill="1" applyBorder="1" applyAlignment="1">
      <alignment vertical="center" wrapText="1"/>
      <protection/>
    </xf>
    <xf numFmtId="0" fontId="43" fillId="24" borderId="0" xfId="57" applyFont="1" applyFill="1" applyBorder="1" applyAlignment="1" applyProtection="1">
      <alignment horizontal="left" vertical="top" wrapText="1"/>
      <protection/>
    </xf>
    <xf numFmtId="0" fontId="40" fillId="0" borderId="0" xfId="57" applyFont="1">
      <alignment/>
      <protection/>
    </xf>
    <xf numFmtId="3" fontId="29" fillId="0" borderId="0" xfId="54" applyNumberFormat="1" applyFont="1" applyFill="1" applyAlignment="1">
      <alignment vertical="center"/>
      <protection/>
    </xf>
    <xf numFmtId="3" fontId="0" fillId="0" borderId="0" xfId="57" applyNumberFormat="1">
      <alignment/>
      <protection/>
    </xf>
    <xf numFmtId="0" fontId="29" fillId="0" borderId="0" xfId="54" applyFont="1" applyFill="1" applyAlignment="1">
      <alignment vertical="center" wrapText="1"/>
      <protection/>
    </xf>
    <xf numFmtId="0" fontId="5" fillId="3" borderId="14" xfId="57" applyFont="1" applyFill="1" applyBorder="1" applyAlignment="1">
      <alignment vertical="center"/>
      <protection/>
    </xf>
    <xf numFmtId="0" fontId="5" fillId="3" borderId="11" xfId="57" applyFont="1" applyFill="1" applyBorder="1" applyAlignment="1">
      <alignment vertical="center"/>
      <protection/>
    </xf>
    <xf numFmtId="3" fontId="47" fillId="0" borderId="11" xfId="55" applyNumberFormat="1" applyFont="1" applyBorder="1" applyAlignment="1">
      <alignment vertical="center"/>
      <protection/>
    </xf>
    <xf numFmtId="3" fontId="45" fillId="3" borderId="11" xfId="57" applyNumberFormat="1" applyFont="1" applyFill="1" applyBorder="1" applyAlignment="1">
      <alignment vertical="center"/>
      <protection/>
    </xf>
    <xf numFmtId="3" fontId="46" fillId="24" borderId="11" xfId="57" applyNumberFormat="1" applyFont="1" applyFill="1" applyBorder="1" applyAlignment="1" applyProtection="1">
      <alignment horizontal="right" vertical="center" wrapText="1"/>
      <protection/>
    </xf>
    <xf numFmtId="174" fontId="46" fillId="24" borderId="11" xfId="57" applyNumberFormat="1" applyFont="1" applyFill="1" applyBorder="1" applyAlignment="1" applyProtection="1">
      <alignment horizontal="right" vertical="center" wrapText="1"/>
      <protection/>
    </xf>
    <xf numFmtId="174" fontId="46" fillId="0" borderId="14" xfId="57" applyNumberFormat="1" applyFont="1" applyFill="1" applyBorder="1" applyAlignment="1" applyProtection="1">
      <alignment vertical="center" wrapText="1"/>
      <protection/>
    </xf>
    <xf numFmtId="174" fontId="46" fillId="0" borderId="11" xfId="57" applyNumberFormat="1" applyFont="1" applyFill="1" applyBorder="1" applyAlignment="1" applyProtection="1">
      <alignment horizontal="right" vertical="center" wrapText="1"/>
      <protection/>
    </xf>
    <xf numFmtId="0" fontId="30" fillId="17" borderId="0" xfId="54" applyFont="1" applyFill="1" applyBorder="1" applyAlignment="1">
      <alignment vertical="center"/>
      <protection/>
    </xf>
    <xf numFmtId="4" fontId="48" fillId="17" borderId="0" xfId="54" applyNumberFormat="1" applyFont="1" applyFill="1" applyBorder="1" applyAlignment="1">
      <alignment vertical="center"/>
      <protection/>
    </xf>
    <xf numFmtId="3" fontId="49" fillId="17" borderId="0" xfId="54" applyNumberFormat="1" applyFont="1" applyFill="1" applyAlignment="1">
      <alignment vertical="center"/>
      <protection/>
    </xf>
    <xf numFmtId="0" fontId="49" fillId="17" borderId="0" xfId="54" applyFont="1" applyFill="1" applyAlignment="1">
      <alignment vertical="center" wrapText="1"/>
      <protection/>
    </xf>
    <xf numFmtId="3" fontId="25" fillId="0" borderId="14" xfId="55" applyNumberFormat="1" applyFont="1" applyBorder="1" applyAlignment="1">
      <alignment vertical="center"/>
      <protection/>
    </xf>
    <xf numFmtId="3" fontId="25" fillId="0" borderId="11" xfId="55" applyNumberFormat="1" applyFont="1" applyBorder="1" applyAlignment="1">
      <alignment vertical="center"/>
      <protection/>
    </xf>
    <xf numFmtId="3" fontId="25" fillId="0" borderId="11" xfId="55" applyNumberFormat="1" applyFont="1" applyFill="1" applyBorder="1" applyAlignment="1">
      <alignment vertical="center"/>
      <protection/>
    </xf>
    <xf numFmtId="3" fontId="25" fillId="25" borderId="11" xfId="55" applyNumberFormat="1" applyFont="1" applyFill="1" applyBorder="1" applyAlignment="1">
      <alignment vertical="center"/>
      <protection/>
    </xf>
    <xf numFmtId="3" fontId="5" fillId="25" borderId="11" xfId="57" applyNumberFormat="1" applyFont="1" applyFill="1" applyBorder="1" applyAlignment="1" applyProtection="1">
      <alignment horizontal="right" vertical="center" wrapText="1"/>
      <protection/>
    </xf>
    <xf numFmtId="3" fontId="0" fillId="24" borderId="11" xfId="57" applyNumberFormat="1" applyFont="1" applyFill="1" applyBorder="1" applyAlignment="1" applyProtection="1">
      <alignment horizontal="right" vertical="center" wrapText="1"/>
      <protection/>
    </xf>
    <xf numFmtId="3" fontId="5" fillId="3" borderId="11" xfId="57" applyNumberFormat="1" applyFont="1" applyFill="1" applyBorder="1" applyAlignment="1" applyProtection="1">
      <alignment horizontal="right" vertical="center" wrapText="1"/>
      <protection/>
    </xf>
    <xf numFmtId="174" fontId="0" fillId="24" borderId="11" xfId="57" applyNumberFormat="1" applyFont="1" applyFill="1" applyBorder="1" applyAlignment="1" applyProtection="1">
      <alignment horizontal="right" vertical="center" wrapText="1"/>
      <protection/>
    </xf>
    <xf numFmtId="3" fontId="5" fillId="3" borderId="14" xfId="57" applyNumberFormat="1" applyFont="1" applyFill="1" applyBorder="1" applyAlignment="1" applyProtection="1">
      <alignment vertical="center" wrapText="1"/>
      <protection/>
    </xf>
    <xf numFmtId="3" fontId="5" fillId="25" borderId="14" xfId="57" applyNumberFormat="1" applyFont="1" applyFill="1" applyBorder="1" applyAlignment="1" applyProtection="1">
      <alignment vertical="center" wrapText="1"/>
      <protection/>
    </xf>
    <xf numFmtId="174" fontId="0" fillId="0" borderId="14" xfId="57" applyNumberFormat="1" applyFont="1" applyFill="1" applyBorder="1" applyAlignment="1" applyProtection="1">
      <alignment vertical="center" wrapText="1"/>
      <protection/>
    </xf>
    <xf numFmtId="3" fontId="42" fillId="0" borderId="11" xfId="55" applyNumberFormat="1" applyFont="1" applyBorder="1" applyAlignment="1">
      <alignment vertical="center"/>
      <protection/>
    </xf>
    <xf numFmtId="3" fontId="5" fillId="3" borderId="11" xfId="57" applyNumberFormat="1" applyFont="1" applyFill="1" applyBorder="1" applyAlignment="1">
      <alignment vertical="center"/>
      <protection/>
    </xf>
    <xf numFmtId="174" fontId="0" fillId="0" borderId="11" xfId="57" applyNumberFormat="1" applyFont="1" applyFill="1" applyBorder="1" applyAlignment="1" applyProtection="1">
      <alignment horizontal="right" vertical="center" wrapText="1"/>
      <protection/>
    </xf>
    <xf numFmtId="0" fontId="35" fillId="17" borderId="19" xfId="54" applyFont="1" applyFill="1" applyBorder="1" applyAlignment="1">
      <alignment horizontal="center" vertical="center" wrapText="1"/>
      <protection/>
    </xf>
    <xf numFmtId="0" fontId="29" fillId="0" borderId="20" xfId="54" applyFont="1" applyFill="1" applyBorder="1" applyAlignment="1">
      <alignment vertical="center" wrapText="1"/>
      <protection/>
    </xf>
    <xf numFmtId="0" fontId="0" fillId="0" borderId="21" xfId="54" applyFont="1" applyFill="1" applyBorder="1" applyAlignment="1">
      <alignment vertical="center" wrapText="1"/>
      <protection/>
    </xf>
    <xf numFmtId="0" fontId="0" fillId="0" borderId="22" xfId="54" applyFont="1" applyFill="1" applyBorder="1" applyAlignment="1">
      <alignment vertical="center" wrapText="1"/>
      <protection/>
    </xf>
    <xf numFmtId="0" fontId="0" fillId="0" borderId="22" xfId="54" applyFont="1" applyFill="1" applyBorder="1" applyAlignment="1">
      <alignment vertical="top" wrapText="1"/>
      <protection/>
    </xf>
    <xf numFmtId="0" fontId="0" fillId="0" borderId="23" xfId="54" applyFont="1" applyFill="1" applyBorder="1" applyAlignment="1">
      <alignment vertical="center" wrapText="1"/>
      <protection/>
    </xf>
    <xf numFmtId="0" fontId="0" fillId="0" borderId="24" xfId="54" applyFont="1" applyFill="1" applyBorder="1" applyAlignment="1">
      <alignment vertical="center" wrapText="1"/>
      <protection/>
    </xf>
    <xf numFmtId="0" fontId="36" fillId="24" borderId="0" xfId="0" applyFont="1" applyFill="1" applyBorder="1" applyAlignment="1" applyProtection="1">
      <alignment horizontal="center" vertical="center"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44" fillId="25" borderId="26" xfId="0" applyFont="1" applyFill="1" applyBorder="1" applyAlignment="1" applyProtection="1">
      <alignment horizontal="center" vertical="center" wrapText="1"/>
      <protection/>
    </xf>
    <xf numFmtId="0" fontId="44" fillId="25" borderId="27" xfId="0" applyFont="1" applyFill="1" applyBorder="1" applyAlignment="1" applyProtection="1">
      <alignment horizontal="center" vertical="center" wrapText="1"/>
      <protection/>
    </xf>
    <xf numFmtId="9" fontId="26" fillId="0" borderId="0" xfId="63" applyFont="1" applyFill="1" applyAlignment="1">
      <alignment vertical="center"/>
    </xf>
    <xf numFmtId="0" fontId="46" fillId="0" borderId="24" xfId="54" applyFont="1" applyFill="1" applyBorder="1" applyAlignment="1">
      <alignment vertical="center" wrapText="1"/>
      <protection/>
    </xf>
    <xf numFmtId="0" fontId="46" fillId="0" borderId="28" xfId="54" applyFont="1" applyFill="1" applyBorder="1" applyAlignment="1">
      <alignment vertical="center" wrapText="1"/>
      <protection/>
    </xf>
    <xf numFmtId="0" fontId="46" fillId="0" borderId="22" xfId="54" applyFont="1" applyFill="1" applyBorder="1" applyAlignment="1">
      <alignment vertical="center" wrapText="1"/>
      <protection/>
    </xf>
    <xf numFmtId="0" fontId="46" fillId="0" borderId="21" xfId="54" applyFont="1" applyFill="1" applyBorder="1" applyAlignment="1">
      <alignment vertical="center" wrapText="1"/>
      <protection/>
    </xf>
    <xf numFmtId="0" fontId="36" fillId="24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vertical="center"/>
    </xf>
    <xf numFmtId="4" fontId="3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3" borderId="11" xfId="57" applyFont="1" applyFill="1" applyBorder="1" applyAlignment="1" applyProtection="1">
      <alignment horizontal="left" vertical="center" wrapText="1"/>
      <protection/>
    </xf>
    <xf numFmtId="0" fontId="3" fillId="24" borderId="29" xfId="57" applyFont="1" applyFill="1" applyBorder="1" applyAlignment="1" applyProtection="1">
      <alignment horizontal="center" vertical="center" wrapText="1"/>
      <protection/>
    </xf>
    <xf numFmtId="3" fontId="1" fillId="24" borderId="30" xfId="57" applyNumberFormat="1" applyFont="1" applyFill="1" applyBorder="1" applyAlignment="1" applyProtection="1">
      <alignment horizontal="left" vertical="center" wrapText="1"/>
      <protection/>
    </xf>
    <xf numFmtId="3" fontId="2" fillId="10" borderId="30" xfId="57" applyNumberFormat="1" applyFont="1" applyFill="1" applyBorder="1" applyAlignment="1" applyProtection="1">
      <alignment horizontal="left" vertical="center" wrapText="1"/>
      <protection/>
    </xf>
    <xf numFmtId="0" fontId="3" fillId="24" borderId="31" xfId="57" applyFont="1" applyFill="1" applyBorder="1" applyAlignment="1" applyProtection="1">
      <alignment horizontal="center" vertical="center" wrapText="1"/>
      <protection/>
    </xf>
    <xf numFmtId="0" fontId="4" fillId="24" borderId="32" xfId="57" applyFont="1" applyFill="1" applyBorder="1" applyAlignment="1" applyProtection="1">
      <alignment horizontal="center" vertical="center" wrapText="1"/>
      <protection/>
    </xf>
    <xf numFmtId="0" fontId="4" fillId="24" borderId="29" xfId="57" applyFont="1" applyFill="1" applyBorder="1" applyAlignment="1" applyProtection="1">
      <alignment horizontal="center" vertical="center" wrapText="1"/>
      <protection/>
    </xf>
    <xf numFmtId="0" fontId="41" fillId="24" borderId="29" xfId="57" applyFont="1" applyFill="1" applyBorder="1" applyAlignment="1" applyProtection="1">
      <alignment horizontal="center" vertical="center" wrapText="1"/>
      <protection/>
    </xf>
    <xf numFmtId="0" fontId="33" fillId="3" borderId="29" xfId="57" applyFont="1" applyFill="1" applyBorder="1" applyAlignment="1" applyProtection="1">
      <alignment horizontal="center" vertical="center" wrapText="1"/>
      <protection/>
    </xf>
    <xf numFmtId="0" fontId="3" fillId="24" borderId="33" xfId="57" applyFont="1" applyFill="1" applyBorder="1" applyAlignment="1" applyProtection="1">
      <alignment horizontal="center" vertical="center" wrapText="1"/>
      <protection/>
    </xf>
    <xf numFmtId="0" fontId="1" fillId="24" borderId="17" xfId="57" applyFont="1" applyFill="1" applyBorder="1" applyAlignment="1" applyProtection="1">
      <alignment horizontal="left" vertical="center" wrapText="1"/>
      <protection/>
    </xf>
    <xf numFmtId="3" fontId="1" fillId="24" borderId="17" xfId="57" applyNumberFormat="1" applyFont="1" applyFill="1" applyBorder="1" applyAlignment="1" applyProtection="1">
      <alignment horizontal="right" vertical="center" wrapText="1"/>
      <protection/>
    </xf>
    <xf numFmtId="3" fontId="1" fillId="24" borderId="33" xfId="57" applyNumberFormat="1" applyFont="1" applyFill="1" applyBorder="1" applyAlignment="1" applyProtection="1">
      <alignment vertical="center" wrapText="1"/>
      <protection/>
    </xf>
    <xf numFmtId="3" fontId="1" fillId="24" borderId="17" xfId="57" applyNumberFormat="1" applyFont="1" applyFill="1" applyBorder="1" applyAlignment="1" applyProtection="1">
      <alignment vertical="center" wrapText="1"/>
      <protection/>
    </xf>
    <xf numFmtId="3" fontId="1" fillId="24" borderId="34" xfId="57" applyNumberFormat="1" applyFont="1" applyFill="1" applyBorder="1" applyAlignment="1" applyProtection="1">
      <alignment horizontal="left" vertical="center" wrapText="1"/>
      <protection/>
    </xf>
    <xf numFmtId="0" fontId="2" fillId="24" borderId="35" xfId="57" applyFont="1" applyFill="1" applyBorder="1" applyAlignment="1" applyProtection="1">
      <alignment horizontal="center" vertical="center" wrapText="1"/>
      <protection/>
    </xf>
    <xf numFmtId="0" fontId="44" fillId="24" borderId="36" xfId="57" applyFont="1" applyFill="1" applyBorder="1" applyAlignment="1" applyProtection="1">
      <alignment horizontal="center" vertical="center" wrapText="1"/>
      <protection/>
    </xf>
    <xf numFmtId="0" fontId="44" fillId="25" borderId="25" xfId="57" applyFont="1" applyFill="1" applyBorder="1" applyAlignment="1" applyProtection="1">
      <alignment horizontal="center" vertical="center" wrapText="1"/>
      <protection/>
    </xf>
    <xf numFmtId="0" fontId="44" fillId="25" borderId="36" xfId="57" applyFont="1" applyFill="1" applyBorder="1" applyAlignment="1" applyProtection="1">
      <alignment horizontal="center" vertical="center" wrapText="1"/>
      <protection/>
    </xf>
    <xf numFmtId="0" fontId="44" fillId="25" borderId="37" xfId="57" applyFont="1" applyFill="1" applyBorder="1" applyAlignment="1" applyProtection="1">
      <alignment horizontal="center" vertical="center" wrapText="1"/>
      <protection/>
    </xf>
    <xf numFmtId="0" fontId="3" fillId="24" borderId="38" xfId="57" applyFont="1" applyFill="1" applyBorder="1" applyAlignment="1" applyProtection="1">
      <alignment horizontal="center" vertical="center" wrapText="1"/>
      <protection/>
    </xf>
    <xf numFmtId="0" fontId="1" fillId="24" borderId="39" xfId="0" applyFont="1" applyFill="1" applyBorder="1" applyAlignment="1" applyProtection="1">
      <alignment horizontal="left" vertical="center" wrapText="1"/>
      <protection/>
    </xf>
    <xf numFmtId="174" fontId="0" fillId="24" borderId="18" xfId="57" applyNumberFormat="1" applyFont="1" applyFill="1" applyBorder="1" applyAlignment="1" applyProtection="1">
      <alignment horizontal="right" vertical="center" wrapText="1"/>
      <protection/>
    </xf>
    <xf numFmtId="174" fontId="0" fillId="0" borderId="38" xfId="57" applyNumberFormat="1" applyFont="1" applyFill="1" applyBorder="1" applyAlignment="1" applyProtection="1">
      <alignment vertical="center" wrapText="1"/>
      <protection/>
    </xf>
    <xf numFmtId="174" fontId="0" fillId="0" borderId="18" xfId="57" applyNumberFormat="1" applyFont="1" applyFill="1" applyBorder="1" applyAlignment="1" applyProtection="1">
      <alignment horizontal="right" vertical="center" wrapText="1"/>
      <protection/>
    </xf>
    <xf numFmtId="0" fontId="3" fillId="24" borderId="36" xfId="57" applyFont="1" applyFill="1" applyBorder="1" applyAlignment="1" applyProtection="1">
      <alignment horizontal="center" vertical="center" wrapText="1"/>
      <protection/>
    </xf>
    <xf numFmtId="0" fontId="5" fillId="25" borderId="25" xfId="57" applyFont="1" applyFill="1" applyBorder="1" applyAlignment="1" applyProtection="1">
      <alignment horizontal="left" vertical="center" wrapText="1"/>
      <protection/>
    </xf>
    <xf numFmtId="174" fontId="5" fillId="25" borderId="25" xfId="57" applyNumberFormat="1" applyFont="1" applyFill="1" applyBorder="1" applyAlignment="1" applyProtection="1">
      <alignment horizontal="right" vertical="center" wrapText="1"/>
      <protection/>
    </xf>
    <xf numFmtId="0" fontId="51" fillId="0" borderId="0" xfId="57" applyFont="1" applyFill="1" applyBorder="1" applyAlignment="1" applyProtection="1">
      <alignment horizontal="left" vertical="top" wrapText="1"/>
      <protection/>
    </xf>
    <xf numFmtId="0" fontId="52" fillId="0" borderId="14" xfId="57" applyFont="1" applyFill="1" applyBorder="1" applyAlignment="1" applyProtection="1">
      <alignment horizontal="center" vertical="center" wrapText="1"/>
      <protection/>
    </xf>
    <xf numFmtId="0" fontId="52" fillId="0" borderId="11" xfId="57" applyFont="1" applyFill="1" applyBorder="1" applyAlignment="1" applyProtection="1">
      <alignment horizontal="left" vertical="center" wrapText="1"/>
      <protection/>
    </xf>
    <xf numFmtId="3" fontId="53" fillId="0" borderId="11" xfId="57" applyNumberFormat="1" applyFont="1" applyFill="1" applyBorder="1" applyAlignment="1" applyProtection="1">
      <alignment horizontal="right" vertical="center" wrapText="1"/>
      <protection/>
    </xf>
    <xf numFmtId="0" fontId="53" fillId="0" borderId="0" xfId="57" applyFont="1" applyFill="1">
      <alignment/>
      <protection/>
    </xf>
    <xf numFmtId="3" fontId="53" fillId="0" borderId="0" xfId="57" applyNumberFormat="1" applyFont="1" applyFill="1">
      <alignment/>
      <protection/>
    </xf>
    <xf numFmtId="0" fontId="46" fillId="0" borderId="40" xfId="54" applyFont="1" applyFill="1" applyBorder="1" applyAlignment="1">
      <alignment vertical="center" wrapText="1"/>
      <protection/>
    </xf>
    <xf numFmtId="3" fontId="5" fillId="0" borderId="0" xfId="57" applyNumberFormat="1" applyFont="1">
      <alignment/>
      <protection/>
    </xf>
    <xf numFmtId="0" fontId="0" fillId="0" borderId="40" xfId="54" applyFont="1" applyFill="1" applyBorder="1" applyAlignment="1">
      <alignment vertical="center" wrapText="1"/>
      <protection/>
    </xf>
    <xf numFmtId="174" fontId="46" fillId="24" borderId="18" xfId="57" applyNumberFormat="1" applyFont="1" applyFill="1" applyBorder="1" applyAlignment="1" applyProtection="1">
      <alignment horizontal="right" vertical="center" wrapText="1"/>
      <protection/>
    </xf>
    <xf numFmtId="174" fontId="46" fillId="0" borderId="38" xfId="57" applyNumberFormat="1" applyFont="1" applyFill="1" applyBorder="1" applyAlignment="1" applyProtection="1">
      <alignment vertical="center" wrapText="1"/>
      <protection/>
    </xf>
    <xf numFmtId="174" fontId="46" fillId="0" borderId="18" xfId="57" applyNumberFormat="1" applyFont="1" applyFill="1" applyBorder="1" applyAlignment="1" applyProtection="1">
      <alignment horizontal="right" vertical="center" wrapText="1"/>
      <protection/>
    </xf>
    <xf numFmtId="174" fontId="0" fillId="0" borderId="11" xfId="57" applyNumberFormat="1" applyFont="1" applyFill="1" applyBorder="1" applyAlignment="1" applyProtection="1">
      <alignment horizontal="left" vertical="center" wrapText="1"/>
      <protection/>
    </xf>
    <xf numFmtId="0" fontId="0" fillId="0" borderId="22" xfId="0" applyFont="1" applyBorder="1" applyAlignment="1">
      <alignment vertical="center" wrapText="1"/>
    </xf>
    <xf numFmtId="3" fontId="1" fillId="24" borderId="0" xfId="57" applyNumberFormat="1" applyFont="1" applyFill="1" applyBorder="1" applyAlignment="1" applyProtection="1">
      <alignment horizontal="left" vertical="center" wrapText="1"/>
      <protection/>
    </xf>
    <xf numFmtId="3" fontId="2" fillId="10" borderId="0" xfId="57" applyNumberFormat="1" applyFont="1" applyFill="1" applyBorder="1" applyAlignment="1" applyProtection="1">
      <alignment horizontal="left" vertical="center" wrapText="1"/>
      <protection/>
    </xf>
    <xf numFmtId="3" fontId="42" fillId="0" borderId="41" xfId="55" applyNumberFormat="1" applyFont="1" applyBorder="1" applyAlignment="1">
      <alignment horizontal="left" vertical="center" wrapText="1"/>
      <protection/>
    </xf>
    <xf numFmtId="3" fontId="5" fillId="3" borderId="41" xfId="57" applyNumberFormat="1" applyFont="1" applyFill="1" applyBorder="1" applyAlignment="1">
      <alignment horizontal="left" wrapText="1"/>
      <protection/>
    </xf>
    <xf numFmtId="3" fontId="1" fillId="24" borderId="41" xfId="57" applyNumberFormat="1" applyFont="1" applyFill="1" applyBorder="1" applyAlignment="1" applyProtection="1">
      <alignment horizontal="left" vertical="center" wrapText="1"/>
      <protection/>
    </xf>
    <xf numFmtId="3" fontId="5" fillId="25" borderId="41" xfId="57" applyNumberFormat="1" applyFont="1" applyFill="1" applyBorder="1" applyAlignment="1" applyProtection="1">
      <alignment horizontal="right" vertical="center" wrapText="1"/>
      <protection/>
    </xf>
    <xf numFmtId="174" fontId="0" fillId="0" borderId="41" xfId="57" applyNumberFormat="1" applyFont="1" applyFill="1" applyBorder="1" applyAlignment="1" applyProtection="1">
      <alignment horizontal="left" vertical="center" wrapText="1"/>
      <protection/>
    </xf>
    <xf numFmtId="174" fontId="0" fillId="0" borderId="42" xfId="57" applyNumberFormat="1" applyFont="1" applyFill="1" applyBorder="1" applyAlignment="1" applyProtection="1">
      <alignment horizontal="left" vertical="center" wrapText="1"/>
      <protection/>
    </xf>
    <xf numFmtId="3" fontId="5" fillId="3" borderId="15" xfId="57" applyNumberFormat="1" applyFont="1" applyFill="1" applyBorder="1" applyAlignment="1" applyProtection="1">
      <alignment vertical="center" wrapText="1"/>
      <protection/>
    </xf>
    <xf numFmtId="3" fontId="53" fillId="0" borderId="41" xfId="57" applyNumberFormat="1" applyFont="1" applyFill="1" applyBorder="1" applyAlignment="1" applyProtection="1">
      <alignment horizontal="right" vertical="center" wrapText="1"/>
      <protection/>
    </xf>
    <xf numFmtId="174" fontId="5" fillId="25" borderId="37" xfId="57" applyNumberFormat="1" applyFont="1" applyFill="1" applyBorder="1" applyAlignment="1" applyProtection="1">
      <alignment horizontal="right" vertical="center" wrapText="1"/>
      <protection/>
    </xf>
    <xf numFmtId="3" fontId="25" fillId="0" borderId="11" xfId="55" applyNumberFormat="1" applyFont="1" applyBorder="1" applyAlignment="1">
      <alignment horizontal="right" vertical="center"/>
      <protection/>
    </xf>
    <xf numFmtId="3" fontId="28" fillId="0" borderId="11" xfId="55" applyNumberFormat="1" applyFont="1" applyBorder="1" applyAlignment="1">
      <alignment horizontal="right" vertical="center"/>
      <protection/>
    </xf>
    <xf numFmtId="3" fontId="42" fillId="0" borderId="11" xfId="55" applyNumberFormat="1" applyFont="1" applyBorder="1" applyAlignment="1">
      <alignment horizontal="left" vertical="center" wrapText="1"/>
      <protection/>
    </xf>
    <xf numFmtId="3" fontId="5" fillId="3" borderId="11" xfId="57" applyNumberFormat="1" applyFont="1" applyFill="1" applyBorder="1" applyAlignment="1">
      <alignment horizontal="left" wrapText="1"/>
      <protection/>
    </xf>
    <xf numFmtId="3" fontId="1" fillId="24" borderId="11" xfId="57" applyNumberFormat="1" applyFont="1" applyFill="1" applyBorder="1" applyAlignment="1" applyProtection="1">
      <alignment horizontal="left" vertical="center" wrapText="1"/>
      <protection/>
    </xf>
    <xf numFmtId="3" fontId="5" fillId="3" borderId="11" xfId="57" applyNumberFormat="1" applyFont="1" applyFill="1" applyBorder="1" applyAlignment="1" applyProtection="1">
      <alignment vertical="center" wrapText="1"/>
      <protection/>
    </xf>
    <xf numFmtId="3" fontId="5" fillId="3" borderId="41" xfId="57" applyNumberFormat="1" applyFont="1" applyFill="1" applyBorder="1" applyAlignment="1" applyProtection="1">
      <alignment vertical="center" wrapText="1"/>
      <protection/>
    </xf>
    <xf numFmtId="3" fontId="2" fillId="10" borderId="11" xfId="57" applyNumberFormat="1" applyFont="1" applyFill="1" applyBorder="1" applyAlignment="1" applyProtection="1">
      <alignment horizontal="left" vertical="center" wrapText="1"/>
      <protection/>
    </xf>
    <xf numFmtId="3" fontId="1" fillId="24" borderId="17" xfId="57" applyNumberFormat="1" applyFont="1" applyFill="1" applyBorder="1" applyAlignment="1" applyProtection="1">
      <alignment horizontal="left" vertical="center" wrapText="1"/>
      <protection/>
    </xf>
    <xf numFmtId="0" fontId="44" fillId="25" borderId="43" xfId="57" applyFont="1" applyFill="1" applyBorder="1" applyAlignment="1" applyProtection="1">
      <alignment horizontal="center" vertical="center" wrapText="1"/>
      <protection/>
    </xf>
    <xf numFmtId="174" fontId="5" fillId="25" borderId="26" xfId="57" applyNumberFormat="1" applyFont="1" applyFill="1" applyBorder="1" applyAlignment="1" applyProtection="1">
      <alignment horizontal="right" vertical="center" wrapText="1"/>
      <protection/>
    </xf>
    <xf numFmtId="174" fontId="5" fillId="25" borderId="20" xfId="57" applyNumberFormat="1" applyFont="1" applyFill="1" applyBorder="1" applyAlignment="1" applyProtection="1">
      <alignment horizontal="right" vertical="center" wrapText="1"/>
      <protection/>
    </xf>
    <xf numFmtId="0" fontId="3" fillId="0" borderId="29" xfId="57" applyFont="1" applyFill="1" applyBorder="1" applyAlignment="1" applyProtection="1">
      <alignment horizontal="center" vertical="center" wrapText="1"/>
      <protection/>
    </xf>
    <xf numFmtId="0" fontId="1" fillId="24" borderId="44" xfId="0" applyFont="1" applyFill="1" applyBorder="1" applyAlignment="1" applyProtection="1">
      <alignment horizontal="left" vertical="center" wrapText="1"/>
      <protection/>
    </xf>
    <xf numFmtId="3" fontId="0" fillId="24" borderId="45" xfId="0" applyNumberFormat="1" applyFont="1" applyFill="1" applyBorder="1" applyAlignment="1" applyProtection="1">
      <alignment horizontal="right" vertical="center" wrapText="1"/>
      <protection/>
    </xf>
    <xf numFmtId="3" fontId="0" fillId="24" borderId="46" xfId="0" applyNumberFormat="1" applyFont="1" applyFill="1" applyBorder="1" applyAlignment="1" applyProtection="1">
      <alignment horizontal="right" vertical="center" wrapText="1"/>
      <protection/>
    </xf>
    <xf numFmtId="3" fontId="0" fillId="24" borderId="47" xfId="0" applyNumberFormat="1" applyFont="1" applyFill="1" applyBorder="1" applyAlignment="1" applyProtection="1">
      <alignment horizontal="right" vertical="center" wrapText="1"/>
      <protection/>
    </xf>
    <xf numFmtId="3" fontId="0" fillId="24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28" xfId="0" applyFont="1" applyBorder="1" applyAlignment="1">
      <alignment vertical="center"/>
    </xf>
    <xf numFmtId="0" fontId="1" fillId="24" borderId="48" xfId="0" applyFont="1" applyFill="1" applyBorder="1" applyAlignment="1" applyProtection="1">
      <alignment horizontal="left" vertical="center" wrapText="1"/>
      <protection/>
    </xf>
    <xf numFmtId="3" fontId="0" fillId="24" borderId="32" xfId="0" applyNumberFormat="1" applyFont="1" applyFill="1" applyBorder="1" applyAlignment="1" applyProtection="1">
      <alignment horizontal="right" vertical="center" wrapText="1"/>
      <protection/>
    </xf>
    <xf numFmtId="3" fontId="0" fillId="24" borderId="11" xfId="0" applyNumberFormat="1" applyFont="1" applyFill="1" applyBorder="1" applyAlignment="1" applyProtection="1">
      <alignment horizontal="right" vertical="center" wrapText="1"/>
      <protection/>
    </xf>
    <xf numFmtId="3" fontId="0" fillId="24" borderId="41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Fill="1" applyBorder="1" applyAlignment="1">
      <alignment vertical="center" wrapText="1"/>
    </xf>
    <xf numFmtId="0" fontId="2" fillId="25" borderId="48" xfId="0" applyFont="1" applyFill="1" applyBorder="1" applyAlignment="1" applyProtection="1">
      <alignment horizontal="left" vertical="center" wrapText="1"/>
      <protection/>
    </xf>
    <xf numFmtId="3" fontId="5" fillId="25" borderId="32" xfId="0" applyNumberFormat="1" applyFont="1" applyFill="1" applyBorder="1" applyAlignment="1" applyProtection="1">
      <alignment horizontal="right" vertical="center" wrapText="1"/>
      <protection/>
    </xf>
    <xf numFmtId="3" fontId="5" fillId="25" borderId="11" xfId="0" applyNumberFormat="1" applyFont="1" applyFill="1" applyBorder="1" applyAlignment="1" applyProtection="1">
      <alignment horizontal="right" vertical="center" wrapText="1"/>
      <protection/>
    </xf>
    <xf numFmtId="3" fontId="0" fillId="25" borderId="22" xfId="0" applyNumberFormat="1" applyFont="1" applyFill="1" applyBorder="1" applyAlignment="1" applyProtection="1">
      <alignment horizontal="center" vertical="center" wrapText="1"/>
      <protection/>
    </xf>
    <xf numFmtId="0" fontId="1" fillId="24" borderId="48" xfId="49" applyFont="1" applyFill="1" applyBorder="1" applyAlignment="1" applyProtection="1">
      <alignment horizontal="left" vertical="center" wrapText="1"/>
      <protection/>
    </xf>
    <xf numFmtId="0" fontId="1" fillId="24" borderId="49" xfId="49" applyFont="1" applyFill="1" applyBorder="1" applyAlignment="1" applyProtection="1">
      <alignment horizontal="left" vertical="center" wrapText="1"/>
      <protection/>
    </xf>
    <xf numFmtId="3" fontId="0" fillId="24" borderId="50" xfId="0" applyNumberFormat="1" applyFont="1" applyFill="1" applyBorder="1" applyAlignment="1" applyProtection="1">
      <alignment horizontal="right" vertical="center" wrapText="1"/>
      <protection/>
    </xf>
    <xf numFmtId="3" fontId="0" fillId="24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Font="1" applyBorder="1" applyAlignment="1">
      <alignment vertical="center"/>
    </xf>
    <xf numFmtId="0" fontId="2" fillId="25" borderId="43" xfId="0" applyFont="1" applyFill="1" applyBorder="1" applyAlignment="1" applyProtection="1">
      <alignment horizontal="left" vertical="center" wrapText="1"/>
      <protection/>
    </xf>
    <xf numFmtId="3" fontId="5" fillId="25" borderId="27" xfId="0" applyNumberFormat="1" applyFont="1" applyFill="1" applyBorder="1" applyAlignment="1" applyProtection="1">
      <alignment horizontal="right" vertical="center" wrapText="1"/>
      <protection/>
    </xf>
    <xf numFmtId="3" fontId="2" fillId="25" borderId="25" xfId="0" applyNumberFormat="1" applyFont="1" applyFill="1" applyBorder="1" applyAlignment="1" applyProtection="1">
      <alignment horizontal="right" vertical="center" wrapText="1"/>
      <protection/>
    </xf>
    <xf numFmtId="3" fontId="5" fillId="25" borderId="25" xfId="0" applyNumberFormat="1" applyFont="1" applyFill="1" applyBorder="1" applyAlignment="1" applyProtection="1">
      <alignment horizontal="right" vertical="center" wrapText="1"/>
      <protection/>
    </xf>
    <xf numFmtId="3" fontId="5" fillId="25" borderId="37" xfId="0" applyNumberFormat="1" applyFont="1" applyFill="1" applyBorder="1" applyAlignment="1" applyProtection="1">
      <alignment horizontal="right" vertical="center" wrapText="1"/>
      <protection/>
    </xf>
    <xf numFmtId="3" fontId="5" fillId="25" borderId="43" xfId="0" applyNumberFormat="1" applyFont="1" applyFill="1" applyBorder="1" applyAlignment="1" applyProtection="1">
      <alignment horizontal="right" vertical="center" wrapText="1"/>
      <protection/>
    </xf>
    <xf numFmtId="3" fontId="5" fillId="25" borderId="21" xfId="0" applyNumberFormat="1" applyFont="1" applyFill="1" applyBorder="1" applyAlignment="1" applyProtection="1">
      <alignment horizontal="right" vertical="center" wrapText="1"/>
      <protection/>
    </xf>
    <xf numFmtId="0" fontId="50" fillId="25" borderId="20" xfId="0" applyFont="1" applyFill="1" applyBorder="1" applyAlignment="1">
      <alignment horizontal="center" vertical="center"/>
    </xf>
    <xf numFmtId="0" fontId="39" fillId="17" borderId="19" xfId="54" applyFont="1" applyFill="1" applyBorder="1" applyAlignment="1">
      <alignment horizontal="center" vertical="center" wrapText="1"/>
      <protection/>
    </xf>
    <xf numFmtId="0" fontId="55" fillId="25" borderId="37" xfId="57" applyFont="1" applyFill="1" applyBorder="1" applyAlignment="1" applyProtection="1">
      <alignment horizontal="center" vertical="center" wrapText="1"/>
      <protection/>
    </xf>
    <xf numFmtId="174" fontId="0" fillId="26" borderId="11" xfId="57" applyNumberFormat="1" applyFont="1" applyFill="1" applyBorder="1" applyAlignment="1" applyProtection="1">
      <alignment horizontal="right" vertical="center" wrapText="1"/>
      <protection/>
    </xf>
    <xf numFmtId="174" fontId="0" fillId="26" borderId="41" xfId="57" applyNumberFormat="1" applyFont="1" applyFill="1" applyBorder="1" applyAlignment="1" applyProtection="1">
      <alignment horizontal="right" vertical="center" wrapText="1"/>
      <protection/>
    </xf>
    <xf numFmtId="174" fontId="5" fillId="26" borderId="11" xfId="57" applyNumberFormat="1" applyFont="1" applyFill="1" applyBorder="1" applyAlignment="1" applyProtection="1">
      <alignment horizontal="right" vertical="center" wrapText="1"/>
      <protection/>
    </xf>
    <xf numFmtId="174" fontId="34" fillId="26" borderId="11" xfId="57" applyNumberFormat="1" applyFont="1" applyFill="1" applyBorder="1" applyAlignment="1" applyProtection="1">
      <alignment horizontal="right" vertical="center" wrapText="1"/>
      <protection/>
    </xf>
    <xf numFmtId="174" fontId="0" fillId="26" borderId="18" xfId="57" applyNumberFormat="1" applyFont="1" applyFill="1" applyBorder="1" applyAlignment="1" applyProtection="1">
      <alignment horizontal="right" vertical="center" wrapText="1"/>
      <protection/>
    </xf>
    <xf numFmtId="3" fontId="0" fillId="27" borderId="41" xfId="0" applyNumberFormat="1" applyFont="1" applyFill="1" applyBorder="1" applyAlignment="1" applyProtection="1">
      <alignment horizontal="right" vertical="center" wrapText="1"/>
      <protection/>
    </xf>
    <xf numFmtId="3" fontId="0" fillId="27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57" applyBorder="1">
      <alignment/>
      <protection/>
    </xf>
    <xf numFmtId="0" fontId="5" fillId="0" borderId="0" xfId="57" applyFont="1" applyAlignment="1">
      <alignment horizontal="left" wrapText="1"/>
      <protection/>
    </xf>
    <xf numFmtId="0" fontId="2" fillId="24" borderId="0" xfId="57" applyFont="1" applyFill="1" applyBorder="1" applyAlignment="1" applyProtection="1">
      <alignment horizontal="left" vertical="top"/>
      <protection/>
    </xf>
    <xf numFmtId="0" fontId="0" fillId="0" borderId="45" xfId="54" applyFont="1" applyFill="1" applyBorder="1" applyAlignment="1">
      <alignment horizontal="center" vertical="center"/>
      <protection/>
    </xf>
    <xf numFmtId="0" fontId="0" fillId="0" borderId="47" xfId="54" applyFont="1" applyFill="1" applyBorder="1" applyAlignment="1">
      <alignment vertical="center"/>
      <protection/>
    </xf>
    <xf numFmtId="3" fontId="0" fillId="0" borderId="47" xfId="54" applyNumberFormat="1" applyFont="1" applyFill="1" applyBorder="1" applyAlignment="1">
      <alignment vertical="center"/>
      <protection/>
    </xf>
    <xf numFmtId="3" fontId="0" fillId="0" borderId="46" xfId="54" applyNumberFormat="1" applyFont="1" applyFill="1" applyBorder="1" applyAlignment="1">
      <alignment vertical="center"/>
      <protection/>
    </xf>
    <xf numFmtId="0" fontId="0" fillId="0" borderId="32" xfId="54" applyFont="1" applyFill="1" applyBorder="1" applyAlignment="1">
      <alignment horizontal="center" vertical="center"/>
      <protection/>
    </xf>
    <xf numFmtId="0" fontId="0" fillId="0" borderId="41" xfId="54" applyFont="1" applyFill="1" applyBorder="1" applyAlignment="1">
      <alignment vertical="center"/>
      <protection/>
    </xf>
    <xf numFmtId="3" fontId="0" fillId="0" borderId="41" xfId="54" applyNumberFormat="1" applyFont="1" applyFill="1" applyBorder="1" applyAlignment="1">
      <alignment vertical="center"/>
      <protection/>
    </xf>
    <xf numFmtId="3" fontId="0" fillId="0" borderId="11" xfId="54" applyNumberFormat="1" applyFont="1" applyFill="1" applyBorder="1" applyAlignment="1">
      <alignment vertical="center"/>
      <protection/>
    </xf>
    <xf numFmtId="0" fontId="5" fillId="0" borderId="41" xfId="54" applyFont="1" applyFill="1" applyBorder="1" applyAlignment="1">
      <alignment vertical="center"/>
      <protection/>
    </xf>
    <xf numFmtId="3" fontId="5" fillId="0" borderId="11" xfId="54" applyNumberFormat="1" applyFont="1" applyFill="1" applyBorder="1" applyAlignment="1">
      <alignment vertical="center"/>
      <protection/>
    </xf>
    <xf numFmtId="3" fontId="5" fillId="0" borderId="41" xfId="54" applyNumberFormat="1" applyFont="1" applyFill="1" applyBorder="1" applyAlignment="1">
      <alignment vertical="center"/>
      <protection/>
    </xf>
    <xf numFmtId="0" fontId="0" fillId="0" borderId="14" xfId="57" applyFont="1" applyBorder="1" applyAlignment="1">
      <alignment vertical="center" wrapText="1"/>
      <protection/>
    </xf>
    <xf numFmtId="0" fontId="0" fillId="0" borderId="50" xfId="54" applyFont="1" applyFill="1" applyBorder="1" applyAlignment="1">
      <alignment horizontal="center" vertical="center"/>
      <protection/>
    </xf>
    <xf numFmtId="0" fontId="0" fillId="0" borderId="42" xfId="54" applyFont="1" applyFill="1" applyBorder="1" applyAlignment="1">
      <alignment vertical="center"/>
      <protection/>
    </xf>
    <xf numFmtId="3" fontId="0" fillId="0" borderId="42" xfId="54" applyNumberFormat="1" applyFont="1" applyFill="1" applyBorder="1" applyAlignment="1">
      <alignment vertical="center"/>
      <protection/>
    </xf>
    <xf numFmtId="3" fontId="0" fillId="0" borderId="18" xfId="54" applyNumberFormat="1" applyFont="1" applyFill="1" applyBorder="1" applyAlignment="1">
      <alignment vertical="center"/>
      <protection/>
    </xf>
    <xf numFmtId="0" fontId="0" fillId="0" borderId="51" xfId="54" applyFont="1" applyFill="1" applyBorder="1" applyAlignment="1">
      <alignment horizontal="center" vertical="center"/>
      <protection/>
    </xf>
    <xf numFmtId="0" fontId="0" fillId="0" borderId="52" xfId="54" applyFont="1" applyFill="1" applyBorder="1" applyAlignment="1">
      <alignment vertical="center" wrapText="1"/>
      <protection/>
    </xf>
    <xf numFmtId="3" fontId="0" fillId="0" borderId="53" xfId="54" applyNumberFormat="1" applyFont="1" applyFill="1" applyBorder="1" applyAlignment="1">
      <alignment vertical="center" wrapText="1"/>
      <protection/>
    </xf>
    <xf numFmtId="3" fontId="0" fillId="0" borderId="54" xfId="54" applyNumberFormat="1" applyFont="1" applyFill="1" applyBorder="1" applyAlignment="1">
      <alignment vertical="center"/>
      <protection/>
    </xf>
    <xf numFmtId="0" fontId="0" fillId="0" borderId="27" xfId="54" applyFont="1" applyFill="1" applyBorder="1" applyAlignment="1">
      <alignment horizontal="center" vertical="center"/>
      <protection/>
    </xf>
    <xf numFmtId="0" fontId="5" fillId="28" borderId="37" xfId="54" applyFont="1" applyFill="1" applyBorder="1" applyAlignment="1">
      <alignment vertical="center"/>
      <protection/>
    </xf>
    <xf numFmtId="3" fontId="5" fillId="28" borderId="25" xfId="54" applyNumberFormat="1" applyFont="1" applyFill="1" applyBorder="1" applyAlignment="1">
      <alignment vertical="center"/>
      <protection/>
    </xf>
    <xf numFmtId="3" fontId="5" fillId="28" borderId="37" xfId="54" applyNumberFormat="1" applyFont="1" applyFill="1" applyBorder="1" applyAlignment="1">
      <alignment vertical="center"/>
      <protection/>
    </xf>
    <xf numFmtId="3" fontId="5" fillId="28" borderId="43" xfId="54" applyNumberFormat="1" applyFont="1" applyFill="1" applyBorder="1" applyAlignment="1">
      <alignment vertical="center"/>
      <protection/>
    </xf>
    <xf numFmtId="0" fontId="0" fillId="0" borderId="55" xfId="54" applyFont="1" applyFill="1" applyBorder="1" applyAlignment="1">
      <alignment horizontal="center" vertical="center"/>
      <protection/>
    </xf>
    <xf numFmtId="0" fontId="0" fillId="0" borderId="56" xfId="54" applyFont="1" applyFill="1" applyBorder="1" applyAlignment="1">
      <alignment vertical="center" wrapText="1"/>
      <protection/>
    </xf>
    <xf numFmtId="3" fontId="0" fillId="0" borderId="56" xfId="54" applyNumberFormat="1" applyFont="1" applyFill="1" applyBorder="1" applyAlignment="1">
      <alignment vertical="center" wrapText="1"/>
      <protection/>
    </xf>
    <xf numFmtId="3" fontId="0" fillId="0" borderId="17" xfId="54" applyNumberFormat="1" applyFont="1" applyFill="1" applyBorder="1" applyAlignment="1">
      <alignment vertical="center"/>
      <protection/>
    </xf>
    <xf numFmtId="3" fontId="0" fillId="0" borderId="34" xfId="54" applyNumberFormat="1" applyFont="1" applyFill="1" applyBorder="1" applyAlignment="1">
      <alignment vertical="center"/>
      <protection/>
    </xf>
    <xf numFmtId="3" fontId="0" fillId="0" borderId="23" xfId="54" applyNumberFormat="1" applyFont="1" applyFill="1" applyBorder="1" applyAlignment="1">
      <alignment vertical="center"/>
      <protection/>
    </xf>
    <xf numFmtId="3" fontId="0" fillId="0" borderId="30" xfId="54" applyNumberFormat="1" applyFont="1" applyFill="1" applyBorder="1" applyAlignment="1">
      <alignment vertical="center"/>
      <protection/>
    </xf>
    <xf numFmtId="3" fontId="5" fillId="28" borderId="20" xfId="54" applyNumberFormat="1" applyFont="1" applyFill="1" applyBorder="1" applyAlignment="1">
      <alignment vertical="center"/>
      <protection/>
    </xf>
    <xf numFmtId="0" fontId="0" fillId="25" borderId="27" xfId="54" applyFont="1" applyFill="1" applyBorder="1" applyAlignment="1">
      <alignment horizontal="center" vertical="center"/>
      <protection/>
    </xf>
    <xf numFmtId="0" fontId="5" fillId="25" borderId="37" xfId="54" applyFont="1" applyFill="1" applyBorder="1" applyAlignment="1">
      <alignment vertical="center"/>
      <protection/>
    </xf>
    <xf numFmtId="3" fontId="5" fillId="25" borderId="25" xfId="54" applyNumberFormat="1" applyFont="1" applyFill="1" applyBorder="1" applyAlignment="1">
      <alignment vertical="center"/>
      <protection/>
    </xf>
    <xf numFmtId="3" fontId="5" fillId="25" borderId="20" xfId="54" applyNumberFormat="1" applyFont="1" applyFill="1" applyBorder="1" applyAlignment="1">
      <alignment vertical="center"/>
      <protection/>
    </xf>
    <xf numFmtId="0" fontId="0" fillId="0" borderId="56" xfId="54" applyFont="1" applyFill="1" applyBorder="1" applyAlignment="1">
      <alignment vertical="center"/>
      <protection/>
    </xf>
    <xf numFmtId="3" fontId="0" fillId="0" borderId="56" xfId="54" applyNumberFormat="1" applyFont="1" applyFill="1" applyBorder="1" applyAlignment="1">
      <alignment vertical="center"/>
      <protection/>
    </xf>
    <xf numFmtId="0" fontId="0" fillId="25" borderId="57" xfId="54" applyFont="1" applyFill="1" applyBorder="1" applyAlignment="1">
      <alignment horizontal="center" vertical="center"/>
      <protection/>
    </xf>
    <xf numFmtId="0" fontId="5" fillId="25" borderId="58" xfId="54" applyFont="1" applyFill="1" applyBorder="1" applyAlignment="1">
      <alignment vertical="center"/>
      <protection/>
    </xf>
    <xf numFmtId="3" fontId="5" fillId="25" borderId="58" xfId="54" applyNumberFormat="1" applyFont="1" applyFill="1" applyBorder="1" applyAlignment="1">
      <alignment vertical="center"/>
      <protection/>
    </xf>
    <xf numFmtId="3" fontId="5" fillId="25" borderId="59" xfId="54" applyNumberFormat="1" applyFont="1" applyFill="1" applyBorder="1" applyAlignment="1">
      <alignment vertical="center"/>
      <protection/>
    </xf>
    <xf numFmtId="3" fontId="5" fillId="25" borderId="60" xfId="54" applyNumberFormat="1" applyFont="1" applyFill="1" applyBorder="1" applyAlignment="1">
      <alignment vertical="center"/>
      <protection/>
    </xf>
    <xf numFmtId="0" fontId="0" fillId="0" borderId="61" xfId="54" applyFont="1" applyFill="1" applyBorder="1" applyAlignment="1">
      <alignment vertical="center" wrapText="1"/>
      <protection/>
    </xf>
    <xf numFmtId="0" fontId="0" fillId="25" borderId="11" xfId="54" applyFont="1" applyFill="1" applyBorder="1" applyAlignment="1">
      <alignment horizontal="center" vertical="center"/>
      <protection/>
    </xf>
    <xf numFmtId="0" fontId="5" fillId="25" borderId="11" xfId="54" applyFont="1" applyFill="1" applyBorder="1" applyAlignment="1">
      <alignment vertical="center"/>
      <protection/>
    </xf>
    <xf numFmtId="3" fontId="5" fillId="25" borderId="11" xfId="54" applyNumberFormat="1" applyFont="1" applyFill="1" applyBorder="1" applyAlignment="1">
      <alignment vertical="center"/>
      <protection/>
    </xf>
    <xf numFmtId="0" fontId="0" fillId="0" borderId="11" xfId="54" applyFont="1" applyFill="1" applyBorder="1" applyAlignment="1">
      <alignment vertical="center" wrapText="1"/>
      <protection/>
    </xf>
    <xf numFmtId="0" fontId="0" fillId="7" borderId="37" xfId="54" applyFont="1" applyFill="1" applyBorder="1" applyAlignment="1">
      <alignment vertical="center" wrapText="1"/>
      <protection/>
    </xf>
    <xf numFmtId="3" fontId="0" fillId="7" borderId="37" xfId="54" applyNumberFormat="1" applyFont="1" applyFill="1" applyBorder="1" applyAlignment="1">
      <alignment vertical="center" wrapText="1"/>
      <protection/>
    </xf>
    <xf numFmtId="3" fontId="0" fillId="7" borderId="25" xfId="54" applyNumberFormat="1" applyFont="1" applyFill="1" applyBorder="1" applyAlignment="1">
      <alignment vertical="center"/>
      <protection/>
    </xf>
    <xf numFmtId="0" fontId="0" fillId="0" borderId="30" xfId="54" applyFont="1" applyFill="1" applyBorder="1" applyAlignment="1">
      <alignment vertical="center"/>
      <protection/>
    </xf>
    <xf numFmtId="3" fontId="0" fillId="0" borderId="11" xfId="55" applyNumberFormat="1" applyFont="1" applyBorder="1" applyAlignment="1">
      <alignment vertical="center"/>
      <protection/>
    </xf>
    <xf numFmtId="0" fontId="0" fillId="25" borderId="32" xfId="54" applyFont="1" applyFill="1" applyBorder="1" applyAlignment="1">
      <alignment horizontal="center" vertical="center"/>
      <protection/>
    </xf>
    <xf numFmtId="0" fontId="0" fillId="25" borderId="30" xfId="54" applyFont="1" applyFill="1" applyBorder="1" applyAlignment="1">
      <alignment vertical="center"/>
      <protection/>
    </xf>
    <xf numFmtId="3" fontId="0" fillId="25" borderId="41" xfId="54" applyNumberFormat="1" applyFont="1" applyFill="1" applyBorder="1" applyAlignment="1">
      <alignment vertical="center"/>
      <protection/>
    </xf>
    <xf numFmtId="3" fontId="0" fillId="25" borderId="11" xfId="54" applyNumberFormat="1" applyFont="1" applyFill="1" applyBorder="1" applyAlignment="1">
      <alignment vertical="center"/>
      <protection/>
    </xf>
    <xf numFmtId="0" fontId="5" fillId="4" borderId="25" xfId="54" applyFont="1" applyFill="1" applyBorder="1" applyAlignment="1">
      <alignment vertical="center"/>
      <protection/>
    </xf>
    <xf numFmtId="3" fontId="5" fillId="4" borderId="25" xfId="54" applyNumberFormat="1" applyFont="1" applyFill="1" applyBorder="1" applyAlignment="1">
      <alignment vertical="center"/>
      <protection/>
    </xf>
    <xf numFmtId="0" fontId="0" fillId="0" borderId="20" xfId="54" applyFont="1" applyFill="1" applyBorder="1" applyAlignment="1">
      <alignment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174" fontId="5" fillId="26" borderId="41" xfId="57" applyNumberFormat="1" applyFont="1" applyFill="1" applyBorder="1" applyAlignment="1" applyProtection="1">
      <alignment horizontal="right" vertical="center" wrapText="1"/>
      <protection/>
    </xf>
    <xf numFmtId="0" fontId="0" fillId="24" borderId="39" xfId="0" applyFont="1" applyFill="1" applyBorder="1" applyAlignment="1" applyProtection="1">
      <alignment horizontal="left" vertical="center" wrapText="1"/>
      <protection/>
    </xf>
    <xf numFmtId="0" fontId="56" fillId="4" borderId="62" xfId="53" applyFont="1" applyFill="1" applyBorder="1" applyAlignment="1">
      <alignment horizontal="center" vertical="center" wrapText="1"/>
      <protection/>
    </xf>
    <xf numFmtId="0" fontId="57" fillId="4" borderId="62" xfId="53" applyFont="1" applyFill="1" applyBorder="1" applyAlignment="1">
      <alignment horizontal="center" vertical="center" wrapText="1"/>
      <protection/>
    </xf>
    <xf numFmtId="0" fontId="26" fillId="4" borderId="62" xfId="53" applyFont="1" applyFill="1" applyBorder="1" applyAlignment="1">
      <alignment horizontal="center" vertical="center" wrapText="1"/>
      <protection/>
    </xf>
    <xf numFmtId="0" fontId="28" fillId="0" borderId="0" xfId="53">
      <alignment/>
      <protection/>
    </xf>
    <xf numFmtId="0" fontId="58" fillId="0" borderId="41" xfId="53" applyFont="1" applyBorder="1" applyAlignment="1">
      <alignment vertical="center" wrapText="1"/>
      <protection/>
    </xf>
    <xf numFmtId="0" fontId="27" fillId="0" borderId="11" xfId="53" applyFont="1" applyBorder="1" applyAlignment="1">
      <alignment horizontal="center" vertical="center" wrapText="1"/>
      <protection/>
    </xf>
    <xf numFmtId="0" fontId="27" fillId="0" borderId="11" xfId="53" applyFont="1" applyBorder="1" applyAlignment="1">
      <alignment vertical="center" wrapText="1"/>
      <protection/>
    </xf>
    <xf numFmtId="3" fontId="27" fillId="0" borderId="11" xfId="53" applyNumberFormat="1" applyFont="1" applyBorder="1" applyAlignment="1">
      <alignment vertical="center" wrapText="1"/>
      <protection/>
    </xf>
    <xf numFmtId="49" fontId="27" fillId="0" borderId="11" xfId="53" applyNumberFormat="1" applyFont="1" applyBorder="1" applyAlignment="1">
      <alignment horizontal="center" vertical="center" wrapText="1"/>
      <protection/>
    </xf>
    <xf numFmtId="0" fontId="27" fillId="0" borderId="18" xfId="53" applyFont="1" applyBorder="1" applyAlignment="1">
      <alignment vertical="center" wrapText="1"/>
      <protection/>
    </xf>
    <xf numFmtId="3" fontId="27" fillId="0" borderId="18" xfId="53" applyNumberFormat="1" applyFont="1" applyBorder="1" applyAlignment="1">
      <alignment vertical="center" wrapText="1"/>
      <protection/>
    </xf>
    <xf numFmtId="3" fontId="27" fillId="0" borderId="38" xfId="53" applyNumberFormat="1" applyFont="1" applyBorder="1" applyAlignment="1">
      <alignment vertical="center" wrapText="1"/>
      <protection/>
    </xf>
    <xf numFmtId="3" fontId="28" fillId="0" borderId="0" xfId="53" applyNumberFormat="1">
      <alignment/>
      <protection/>
    </xf>
    <xf numFmtId="3" fontId="27" fillId="0" borderId="38" xfId="58" applyNumberFormat="1" applyFont="1" applyBorder="1" applyAlignment="1">
      <alignment vertical="center" wrapText="1"/>
      <protection/>
    </xf>
    <xf numFmtId="0" fontId="57" fillId="4" borderId="41" xfId="53" applyFont="1" applyFill="1" applyBorder="1" applyAlignment="1">
      <alignment horizontal="right" vertical="center" wrapText="1"/>
      <protection/>
    </xf>
    <xf numFmtId="0" fontId="57" fillId="4" borderId="15" xfId="53" applyFont="1" applyFill="1" applyBorder="1" applyAlignment="1">
      <alignment horizontal="center" vertical="center" wrapText="1"/>
      <protection/>
    </xf>
    <xf numFmtId="0" fontId="27" fillId="4" borderId="14" xfId="53" applyFont="1" applyFill="1" applyBorder="1" applyAlignment="1">
      <alignment vertical="center" wrapText="1"/>
      <protection/>
    </xf>
    <xf numFmtId="3" fontId="57" fillId="4" borderId="14" xfId="53" applyNumberFormat="1" applyFont="1" applyFill="1" applyBorder="1" applyAlignment="1">
      <alignment vertical="center" wrapText="1"/>
      <protection/>
    </xf>
    <xf numFmtId="49" fontId="57" fillId="4" borderId="11" xfId="53" applyNumberFormat="1" applyFont="1" applyFill="1" applyBorder="1" applyAlignment="1">
      <alignment horizontal="center" vertical="center" wrapText="1"/>
      <protection/>
    </xf>
    <xf numFmtId="0" fontId="58" fillId="0" borderId="11" xfId="53" applyFont="1" applyBorder="1" applyAlignment="1">
      <alignment vertical="center" wrapText="1"/>
      <protection/>
    </xf>
    <xf numFmtId="0" fontId="57" fillId="4" borderId="42" xfId="53" applyFont="1" applyFill="1" applyBorder="1" applyAlignment="1">
      <alignment horizontal="right" vertical="center" wrapText="1"/>
      <protection/>
    </xf>
    <xf numFmtId="0" fontId="57" fillId="4" borderId="63" xfId="53" applyFont="1" applyFill="1" applyBorder="1" applyAlignment="1">
      <alignment horizontal="right" vertical="center" wrapText="1"/>
      <protection/>
    </xf>
    <xf numFmtId="0" fontId="27" fillId="4" borderId="38" xfId="53" applyFont="1" applyFill="1" applyBorder="1" applyAlignment="1">
      <alignment vertical="center" wrapText="1"/>
      <protection/>
    </xf>
    <xf numFmtId="3" fontId="57" fillId="4" borderId="38" xfId="53" applyNumberFormat="1" applyFont="1" applyFill="1" applyBorder="1" applyAlignment="1">
      <alignment vertical="center" wrapText="1"/>
      <protection/>
    </xf>
    <xf numFmtId="49" fontId="57" fillId="4" borderId="18" xfId="53" applyNumberFormat="1" applyFont="1" applyFill="1" applyBorder="1" applyAlignment="1">
      <alignment horizontal="center" vertical="center" wrapText="1"/>
      <protection/>
    </xf>
    <xf numFmtId="0" fontId="57" fillId="29" borderId="27" xfId="53" applyFont="1" applyFill="1" applyBorder="1" applyAlignment="1">
      <alignment vertical="center" wrapText="1"/>
      <protection/>
    </xf>
    <xf numFmtId="0" fontId="57" fillId="29" borderId="25" xfId="53" applyFont="1" applyFill="1" applyBorder="1" applyAlignment="1">
      <alignment vertical="center" wrapText="1"/>
      <protection/>
    </xf>
    <xf numFmtId="0" fontId="27" fillId="29" borderId="25" xfId="53" applyFont="1" applyFill="1" applyBorder="1" applyAlignment="1">
      <alignment vertical="center" wrapText="1"/>
      <protection/>
    </xf>
    <xf numFmtId="3" fontId="57" fillId="29" borderId="25" xfId="53" applyNumberFormat="1" applyFont="1" applyFill="1" applyBorder="1" applyAlignment="1">
      <alignment vertical="center" wrapText="1"/>
      <protection/>
    </xf>
    <xf numFmtId="49" fontId="57" fillId="29" borderId="20" xfId="53" applyNumberFormat="1" applyFont="1" applyFill="1" applyBorder="1" applyAlignment="1">
      <alignment horizontal="center" vertical="center" wrapText="1"/>
      <protection/>
    </xf>
    <xf numFmtId="0" fontId="57" fillId="0" borderId="0" xfId="53" applyFont="1" applyBorder="1" applyAlignment="1">
      <alignment vertical="center" wrapText="1"/>
      <protection/>
    </xf>
    <xf numFmtId="0" fontId="27" fillId="0" borderId="0" xfId="53" applyFont="1" applyBorder="1" applyAlignment="1">
      <alignment vertical="center" wrapText="1"/>
      <protection/>
    </xf>
    <xf numFmtId="3" fontId="57" fillId="0" borderId="0" xfId="53" applyNumberFormat="1" applyFont="1" applyBorder="1" applyAlignment="1">
      <alignment vertical="center" wrapText="1"/>
      <protection/>
    </xf>
    <xf numFmtId="49" fontId="57" fillId="0" borderId="0" xfId="53" applyNumberFormat="1" applyFont="1" applyBorder="1" applyAlignment="1">
      <alignment horizontal="center" vertical="center" wrapText="1"/>
      <protection/>
    </xf>
    <xf numFmtId="3" fontId="57" fillId="4" borderId="11" xfId="53" applyNumberFormat="1" applyFont="1" applyFill="1" applyBorder="1" applyAlignment="1">
      <alignment vertical="center" wrapText="1"/>
      <protection/>
    </xf>
    <xf numFmtId="0" fontId="57" fillId="4" borderId="41" xfId="53" applyFont="1" applyFill="1" applyBorder="1" applyAlignment="1">
      <alignment horizontal="left" vertical="center" wrapText="1"/>
      <protection/>
    </xf>
    <xf numFmtId="0" fontId="57" fillId="4" borderId="15" xfId="53" applyFont="1" applyFill="1" applyBorder="1" applyAlignment="1">
      <alignment horizontal="left" vertical="center" wrapText="1"/>
      <protection/>
    </xf>
    <xf numFmtId="0" fontId="57" fillId="4" borderId="15" xfId="53" applyFont="1" applyFill="1" applyBorder="1" applyAlignment="1">
      <alignment vertical="center" wrapText="1"/>
      <protection/>
    </xf>
    <xf numFmtId="3" fontId="26" fillId="4" borderId="11" xfId="53" applyNumberFormat="1" applyFont="1" applyFill="1" applyBorder="1" applyAlignment="1">
      <alignment vertical="center" wrapText="1"/>
      <protection/>
    </xf>
    <xf numFmtId="49" fontId="26" fillId="4" borderId="11" xfId="53" applyNumberFormat="1" applyFont="1" applyFill="1" applyBorder="1" applyAlignment="1">
      <alignment horizontal="center" vertical="center" wrapText="1"/>
      <protection/>
    </xf>
    <xf numFmtId="3" fontId="0" fillId="7" borderId="20" xfId="54" applyNumberFormat="1" applyFont="1" applyFill="1" applyBorder="1" applyAlignment="1">
      <alignment vertical="center"/>
      <protection/>
    </xf>
    <xf numFmtId="174" fontId="0" fillId="26" borderId="42" xfId="57" applyNumberFormat="1" applyFont="1" applyFill="1" applyBorder="1" applyAlignment="1" applyProtection="1">
      <alignment horizontal="right" vertical="center" wrapText="1"/>
      <protection/>
    </xf>
    <xf numFmtId="174" fontId="0" fillId="0" borderId="38" xfId="57" applyNumberFormat="1" applyFont="1" applyFill="1" applyBorder="1" applyAlignment="1" applyProtection="1">
      <alignment horizontal="right" vertical="center" wrapText="1"/>
      <protection/>
    </xf>
    <xf numFmtId="174" fontId="0" fillId="0" borderId="63" xfId="57" applyNumberFormat="1" applyFont="1" applyFill="1" applyBorder="1" applyAlignment="1" applyProtection="1">
      <alignment horizontal="right" vertical="center" wrapText="1"/>
      <protection/>
    </xf>
    <xf numFmtId="174" fontId="0" fillId="0" borderId="41" xfId="57" applyNumberFormat="1" applyFont="1" applyFill="1" applyBorder="1" applyAlignment="1" applyProtection="1">
      <alignment horizontal="right" vertical="center" wrapText="1"/>
      <protection/>
    </xf>
    <xf numFmtId="0" fontId="1" fillId="24" borderId="11" xfId="0" applyFont="1" applyFill="1" applyBorder="1" applyAlignment="1" applyProtection="1">
      <alignment horizontal="left" vertical="center" wrapText="1"/>
      <protection/>
    </xf>
    <xf numFmtId="0" fontId="57" fillId="4" borderId="11" xfId="53" applyFont="1" applyFill="1" applyBorder="1" applyAlignment="1">
      <alignment horizontal="left" vertical="center" wrapText="1"/>
      <protection/>
    </xf>
    <xf numFmtId="0" fontId="42" fillId="4" borderId="11" xfId="53" applyFont="1" applyFill="1" applyBorder="1" applyAlignment="1">
      <alignment horizontal="left" vertical="center" wrapText="1"/>
      <protection/>
    </xf>
    <xf numFmtId="0" fontId="57" fillId="4" borderId="41" xfId="53" applyFont="1" applyFill="1" applyBorder="1" applyAlignment="1">
      <alignment horizontal="left" vertical="center" wrapText="1"/>
      <protection/>
    </xf>
    <xf numFmtId="0" fontId="28" fillId="0" borderId="15" xfId="53" applyBorder="1" applyAlignment="1">
      <alignment vertical="center" wrapText="1"/>
      <protection/>
    </xf>
    <xf numFmtId="0" fontId="28" fillId="0" borderId="14" xfId="53" applyBorder="1" applyAlignment="1">
      <alignment vertical="center" wrapText="1"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2_Návrh rozpočtu 2015(2)" xfId="50"/>
    <cellStyle name="normální 3" xfId="51"/>
    <cellStyle name="normální 4" xfId="52"/>
    <cellStyle name="Normální 5" xfId="53"/>
    <cellStyle name="normální_Konečný - Upravený rozpočtový výhled RMO 20110628" xfId="54"/>
    <cellStyle name="normální_rek" xfId="55"/>
    <cellStyle name="normální_sdrv2013-2014" xfId="56"/>
    <cellStyle name="normální_výhled rekapitulace  2012" xfId="57"/>
    <cellStyle name="normální_Zadluženost " xfId="58"/>
    <cellStyle name="Followed Hyperlink" xfId="59"/>
    <cellStyle name="Poznámka" xfId="60"/>
    <cellStyle name="procent 2" xfId="61"/>
    <cellStyle name="procent 3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nákladů k monitoringu hospodaření v tis. Kč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08575"/>
          <c:w val="0.7207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Zadluženost!$A$19:$C$19</c:f>
              <c:strCache>
                <c:ptCount val="1"/>
                <c:pt idx="0">
                  <c:v>ZADLUŽENOST CELKEM  v  tis. Kč  vč. revolvingu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Zadluženost!$E$1:$L$1</c:f>
              <c:strCache/>
            </c:strRef>
          </c:cat>
          <c:val>
            <c:numRef>
              <c:f>Zadluženost!$E$19:$L$19</c:f>
              <c:numCache/>
            </c:numRef>
          </c:val>
        </c:ser>
        <c:ser>
          <c:idx val="1"/>
          <c:order val="1"/>
          <c:tx>
            <c:strRef>
              <c:f>Zadluženost!$A$20:$C$20</c:f>
              <c:strCache>
                <c:ptCount val="1"/>
                <c:pt idx="0">
                  <c:v>ROČNÍ SPLÁTKY JISTIN CELKEM   ( bez revolvingu 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Zadluženost!$E$1:$L$1</c:f>
              <c:strCache/>
            </c:strRef>
          </c:cat>
          <c:val>
            <c:numRef>
              <c:f>Zadluženost!$E$20:$L$20</c:f>
              <c:numCache/>
            </c:numRef>
          </c:val>
        </c:ser>
        <c:axId val="28379868"/>
        <c:axId val="54092221"/>
      </c:barChart>
      <c:catAx>
        <c:axId val="28379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2221"/>
        <c:crosses val="autoZero"/>
        <c:auto val="1"/>
        <c:lblOffset val="100"/>
        <c:tickLblSkip val="1"/>
        <c:noMultiLvlLbl val="0"/>
      </c:catAx>
      <c:valAx>
        <c:axId val="54092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CZK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986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09825"/>
          <c:w val="0.2075"/>
          <c:h val="0.18425"/>
        </c:manualLayout>
      </c:layout>
      <c:overlay val="0"/>
      <c:spPr>
        <a:solidFill>
          <a:srgbClr val="CC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57150" cy="190500"/>
    <xdr:sp fLocksText="0">
      <xdr:nvSpPr>
        <xdr:cNvPr id="5" name="Text Box 7"/>
        <xdr:cNvSpPr txBox="1">
          <a:spLocks noChangeArrowheads="1"/>
        </xdr:cNvSpPr>
      </xdr:nvSpPr>
      <xdr:spPr>
        <a:xfrm>
          <a:off x="55340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6667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55340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27</xdr:row>
      <xdr:rowOff>161925</xdr:rowOff>
    </xdr:from>
    <xdr:ext cx="66675" cy="295275"/>
    <xdr:sp fLocksText="0">
      <xdr:nvSpPr>
        <xdr:cNvPr id="12" name="Text Box 1"/>
        <xdr:cNvSpPr txBox="1">
          <a:spLocks noChangeArrowheads="1"/>
        </xdr:cNvSpPr>
      </xdr:nvSpPr>
      <xdr:spPr>
        <a:xfrm>
          <a:off x="3276600" y="31146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161925</xdr:rowOff>
    </xdr:from>
    <xdr:ext cx="85725" cy="295275"/>
    <xdr:sp fLocksText="0">
      <xdr:nvSpPr>
        <xdr:cNvPr id="13" name="Text Box 1"/>
        <xdr:cNvSpPr txBox="1">
          <a:spLocks noChangeArrowheads="1"/>
        </xdr:cNvSpPr>
      </xdr:nvSpPr>
      <xdr:spPr>
        <a:xfrm>
          <a:off x="5534025" y="31146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15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6" name="Text Box 3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7" name="Text Box 4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8" name="Text Box 5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9" name="Text Box 6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57150" cy="190500"/>
    <xdr:sp fLocksText="0">
      <xdr:nvSpPr>
        <xdr:cNvPr id="20" name="Text Box 7"/>
        <xdr:cNvSpPr txBox="1">
          <a:spLocks noChangeArrowheads="1"/>
        </xdr:cNvSpPr>
      </xdr:nvSpPr>
      <xdr:spPr>
        <a:xfrm>
          <a:off x="55340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6667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55340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36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6667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55340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57150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55340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6667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55340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47625" cy="190500"/>
    <xdr:sp fLocksText="0">
      <xdr:nvSpPr>
        <xdr:cNvPr id="50" name="Text Box 1"/>
        <xdr:cNvSpPr txBox="1">
          <a:spLocks noChangeArrowheads="1"/>
        </xdr:cNvSpPr>
      </xdr:nvSpPr>
      <xdr:spPr>
        <a:xfrm flipH="1">
          <a:off x="4619625" y="723900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47625" cy="190500"/>
    <xdr:sp fLocksText="0">
      <xdr:nvSpPr>
        <xdr:cNvPr id="51" name="Text Box 2"/>
        <xdr:cNvSpPr txBox="1">
          <a:spLocks noChangeArrowheads="1"/>
        </xdr:cNvSpPr>
      </xdr:nvSpPr>
      <xdr:spPr>
        <a:xfrm flipH="1">
          <a:off x="4619625" y="723900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47625" cy="190500"/>
    <xdr:sp fLocksText="0">
      <xdr:nvSpPr>
        <xdr:cNvPr id="52" name="Text Box 1"/>
        <xdr:cNvSpPr txBox="1">
          <a:spLocks noChangeArrowheads="1"/>
        </xdr:cNvSpPr>
      </xdr:nvSpPr>
      <xdr:spPr>
        <a:xfrm flipH="1">
          <a:off x="4619625" y="723900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54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59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2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5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67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75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77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79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80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81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82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85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87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89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2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3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4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5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28575</xdr:rowOff>
    </xdr:from>
    <xdr:ext cx="85725" cy="200025"/>
    <xdr:sp fLocksText="0">
      <xdr:nvSpPr>
        <xdr:cNvPr id="96" name="Text Box 1"/>
        <xdr:cNvSpPr txBox="1">
          <a:spLocks noChangeArrowheads="1"/>
        </xdr:cNvSpPr>
      </xdr:nvSpPr>
      <xdr:spPr>
        <a:xfrm>
          <a:off x="461962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97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99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02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05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107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112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114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115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116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161925</xdr:rowOff>
    </xdr:from>
    <xdr:ext cx="85725" cy="295275"/>
    <xdr:sp fLocksText="0">
      <xdr:nvSpPr>
        <xdr:cNvPr id="117" name="Text Box 1"/>
        <xdr:cNvSpPr txBox="1">
          <a:spLocks noChangeArrowheads="1"/>
        </xdr:cNvSpPr>
      </xdr:nvSpPr>
      <xdr:spPr>
        <a:xfrm>
          <a:off x="5534025" y="31146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57150" cy="190500"/>
    <xdr:sp fLocksText="0">
      <xdr:nvSpPr>
        <xdr:cNvPr id="118" name="Text Box 7"/>
        <xdr:cNvSpPr txBox="1">
          <a:spLocks noChangeArrowheads="1"/>
        </xdr:cNvSpPr>
      </xdr:nvSpPr>
      <xdr:spPr>
        <a:xfrm>
          <a:off x="55340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66675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55340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19050</xdr:colOff>
      <xdr:row>26</xdr:row>
      <xdr:rowOff>161925</xdr:rowOff>
    </xdr:from>
    <xdr:ext cx="704850" cy="295275"/>
    <xdr:sp fLocksText="0">
      <xdr:nvSpPr>
        <xdr:cNvPr id="121" name="Text Box 1"/>
        <xdr:cNvSpPr txBox="1">
          <a:spLocks noChangeArrowheads="1"/>
        </xdr:cNvSpPr>
      </xdr:nvSpPr>
      <xdr:spPr>
        <a:xfrm flipH="1">
          <a:off x="12096750" y="2743200"/>
          <a:ext cx="704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23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24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25" name="Text Box 1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26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27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28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31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34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36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37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38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41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44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46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48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9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51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53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55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28575</xdr:rowOff>
    </xdr:from>
    <xdr:ext cx="85725" cy="200025"/>
    <xdr:sp fLocksText="0">
      <xdr:nvSpPr>
        <xdr:cNvPr id="156" name="Text Box 1"/>
        <xdr:cNvSpPr txBox="1">
          <a:spLocks noChangeArrowheads="1"/>
        </xdr:cNvSpPr>
      </xdr:nvSpPr>
      <xdr:spPr>
        <a:xfrm>
          <a:off x="461962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</xdr:colOff>
      <xdr:row>50</xdr:row>
      <xdr:rowOff>28575</xdr:rowOff>
    </xdr:from>
    <xdr:ext cx="85725" cy="200025"/>
    <xdr:sp fLocksText="0">
      <xdr:nvSpPr>
        <xdr:cNvPr id="157" name="Text Box 1"/>
        <xdr:cNvSpPr txBox="1">
          <a:spLocks noChangeArrowheads="1"/>
        </xdr:cNvSpPr>
      </xdr:nvSpPr>
      <xdr:spPr>
        <a:xfrm>
          <a:off x="46767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50</xdr:row>
      <xdr:rowOff>28575</xdr:rowOff>
    </xdr:from>
    <xdr:ext cx="85725" cy="200025"/>
    <xdr:sp fLocksText="0">
      <xdr:nvSpPr>
        <xdr:cNvPr id="158" name="Text Box 1"/>
        <xdr:cNvSpPr txBox="1">
          <a:spLocks noChangeArrowheads="1"/>
        </xdr:cNvSpPr>
      </xdr:nvSpPr>
      <xdr:spPr>
        <a:xfrm>
          <a:off x="55911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</xdr:colOff>
      <xdr:row>50</xdr:row>
      <xdr:rowOff>28575</xdr:rowOff>
    </xdr:from>
    <xdr:ext cx="85725" cy="200025"/>
    <xdr:sp fLocksText="0">
      <xdr:nvSpPr>
        <xdr:cNvPr id="159" name="Text Box 1"/>
        <xdr:cNvSpPr txBox="1">
          <a:spLocks noChangeArrowheads="1"/>
        </xdr:cNvSpPr>
      </xdr:nvSpPr>
      <xdr:spPr>
        <a:xfrm>
          <a:off x="46767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28575</xdr:rowOff>
    </xdr:from>
    <xdr:ext cx="85725" cy="200025"/>
    <xdr:sp fLocksText="0">
      <xdr:nvSpPr>
        <xdr:cNvPr id="160" name="Text Box 1"/>
        <xdr:cNvSpPr txBox="1">
          <a:spLocks noChangeArrowheads="1"/>
        </xdr:cNvSpPr>
      </xdr:nvSpPr>
      <xdr:spPr>
        <a:xfrm>
          <a:off x="553402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50</xdr:row>
      <xdr:rowOff>28575</xdr:rowOff>
    </xdr:from>
    <xdr:ext cx="85725" cy="200025"/>
    <xdr:sp fLocksText="0">
      <xdr:nvSpPr>
        <xdr:cNvPr id="161" name="Text Box 1"/>
        <xdr:cNvSpPr txBox="1">
          <a:spLocks noChangeArrowheads="1"/>
        </xdr:cNvSpPr>
      </xdr:nvSpPr>
      <xdr:spPr>
        <a:xfrm>
          <a:off x="55911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</xdr:colOff>
      <xdr:row>50</xdr:row>
      <xdr:rowOff>28575</xdr:rowOff>
    </xdr:from>
    <xdr:ext cx="85725" cy="200025"/>
    <xdr:sp fLocksText="0">
      <xdr:nvSpPr>
        <xdr:cNvPr id="162" name="Text Box 1"/>
        <xdr:cNvSpPr txBox="1">
          <a:spLocks noChangeArrowheads="1"/>
        </xdr:cNvSpPr>
      </xdr:nvSpPr>
      <xdr:spPr>
        <a:xfrm>
          <a:off x="65055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28575</xdr:rowOff>
    </xdr:from>
    <xdr:ext cx="85725" cy="200025"/>
    <xdr:sp fLocksText="0">
      <xdr:nvSpPr>
        <xdr:cNvPr id="163" name="Text Box 1"/>
        <xdr:cNvSpPr txBox="1">
          <a:spLocks noChangeArrowheads="1"/>
        </xdr:cNvSpPr>
      </xdr:nvSpPr>
      <xdr:spPr>
        <a:xfrm>
          <a:off x="644842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</xdr:colOff>
      <xdr:row>50</xdr:row>
      <xdr:rowOff>28575</xdr:rowOff>
    </xdr:from>
    <xdr:ext cx="85725" cy="200025"/>
    <xdr:sp fLocksText="0">
      <xdr:nvSpPr>
        <xdr:cNvPr id="164" name="Text Box 1"/>
        <xdr:cNvSpPr txBox="1">
          <a:spLocks noChangeArrowheads="1"/>
        </xdr:cNvSpPr>
      </xdr:nvSpPr>
      <xdr:spPr>
        <a:xfrm>
          <a:off x="65055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57150</xdr:colOff>
      <xdr:row>50</xdr:row>
      <xdr:rowOff>28575</xdr:rowOff>
    </xdr:from>
    <xdr:ext cx="85725" cy="200025"/>
    <xdr:sp fLocksText="0">
      <xdr:nvSpPr>
        <xdr:cNvPr id="165" name="Text Box 1"/>
        <xdr:cNvSpPr txBox="1">
          <a:spLocks noChangeArrowheads="1"/>
        </xdr:cNvSpPr>
      </xdr:nvSpPr>
      <xdr:spPr>
        <a:xfrm>
          <a:off x="74199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28575</xdr:rowOff>
    </xdr:from>
    <xdr:ext cx="85725" cy="200025"/>
    <xdr:sp fLocksText="0">
      <xdr:nvSpPr>
        <xdr:cNvPr id="166" name="Text Box 1"/>
        <xdr:cNvSpPr txBox="1">
          <a:spLocks noChangeArrowheads="1"/>
        </xdr:cNvSpPr>
      </xdr:nvSpPr>
      <xdr:spPr>
        <a:xfrm>
          <a:off x="736282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57150</xdr:colOff>
      <xdr:row>50</xdr:row>
      <xdr:rowOff>28575</xdr:rowOff>
    </xdr:from>
    <xdr:ext cx="85725" cy="200025"/>
    <xdr:sp fLocksText="0">
      <xdr:nvSpPr>
        <xdr:cNvPr id="167" name="Text Box 1"/>
        <xdr:cNvSpPr txBox="1">
          <a:spLocks noChangeArrowheads="1"/>
        </xdr:cNvSpPr>
      </xdr:nvSpPr>
      <xdr:spPr>
        <a:xfrm>
          <a:off x="74199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66675</xdr:rowOff>
    </xdr:from>
    <xdr:to>
      <xdr:col>18</xdr:col>
      <xdr:colOff>9525</xdr:colOff>
      <xdr:row>47</xdr:row>
      <xdr:rowOff>142875</xdr:rowOff>
    </xdr:to>
    <xdr:graphicFrame>
      <xdr:nvGraphicFramePr>
        <xdr:cNvPr id="1" name="graf 1026"/>
        <xdr:cNvGraphicFramePr/>
      </xdr:nvGraphicFramePr>
      <xdr:xfrm>
        <a:off x="66675" y="4029075"/>
        <a:ext cx="110204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xSplit="4" ySplit="24" topLeftCell="E25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M36" sqref="M36"/>
    </sheetView>
  </sheetViews>
  <sheetFormatPr defaultColWidth="9.140625" defaultRowHeight="12.75"/>
  <cols>
    <col min="1" max="1" width="1.8515625" style="4" customWidth="1"/>
    <col min="2" max="2" width="7.00390625" style="10" customWidth="1"/>
    <col min="3" max="3" width="9.00390625" style="8" hidden="1" customWidth="1"/>
    <col min="4" max="4" width="34.00390625" style="4" customWidth="1"/>
    <col min="5" max="5" width="13.7109375" style="4" customWidth="1"/>
    <col min="6" max="6" width="12.7109375" style="4" customWidth="1"/>
    <col min="7" max="8" width="0.2890625" style="4" hidden="1" customWidth="1"/>
    <col min="9" max="9" width="13.7109375" style="4" customWidth="1"/>
    <col min="10" max="11" width="13.7109375" style="37" customWidth="1"/>
    <col min="12" max="12" width="17.140625" style="37" customWidth="1"/>
    <col min="13" max="13" width="53.57421875" style="4" customWidth="1"/>
    <col min="14" max="14" width="6.7109375" style="4" customWidth="1"/>
    <col min="15" max="16384" width="9.140625" style="4" customWidth="1"/>
  </cols>
  <sheetData>
    <row r="1" spans="2:12" ht="31.5" customHeight="1">
      <c r="B1" s="208"/>
      <c r="C1" s="208"/>
      <c r="L1" s="209" t="s">
        <v>125</v>
      </c>
    </row>
    <row r="2" spans="1:12" ht="34.5" customHeight="1">
      <c r="A2" s="3"/>
      <c r="B2" s="19" t="s">
        <v>118</v>
      </c>
      <c r="C2" s="18"/>
      <c r="D2" s="18"/>
      <c r="E2" s="18"/>
      <c r="F2" s="18"/>
      <c r="G2" s="18"/>
      <c r="H2" s="18"/>
      <c r="I2" s="18"/>
      <c r="J2" s="36"/>
      <c r="K2" s="36"/>
      <c r="L2" s="36"/>
    </row>
    <row r="3" spans="1:12" ht="22.5" customHeight="1" thickBot="1">
      <c r="A3" s="3"/>
      <c r="B3" s="210" t="s">
        <v>124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9" customFormat="1" ht="58.5" customHeight="1" thickBot="1">
      <c r="A4" s="48"/>
      <c r="B4" s="118" t="s">
        <v>6</v>
      </c>
      <c r="C4" s="119"/>
      <c r="D4" s="120" t="s">
        <v>7</v>
      </c>
      <c r="E4" s="120" t="s">
        <v>120</v>
      </c>
      <c r="F4" s="121" t="s">
        <v>113</v>
      </c>
      <c r="G4" s="121"/>
      <c r="H4" s="120" t="s">
        <v>80</v>
      </c>
      <c r="I4" s="122" t="s">
        <v>109</v>
      </c>
      <c r="J4" s="122" t="s">
        <v>110</v>
      </c>
      <c r="K4" s="122" t="s">
        <v>115</v>
      </c>
      <c r="L4" s="165" t="s">
        <v>107</v>
      </c>
    </row>
    <row r="5" spans="1:12" ht="34.5" customHeight="1" hidden="1">
      <c r="A5" s="3"/>
      <c r="B5" s="107">
        <v>10</v>
      </c>
      <c r="C5" s="112"/>
      <c r="D5" s="113" t="s">
        <v>8</v>
      </c>
      <c r="E5" s="114">
        <f>1398500/100</f>
        <v>13985</v>
      </c>
      <c r="F5" s="115"/>
      <c r="G5" s="115"/>
      <c r="H5" s="114">
        <v>13380</v>
      </c>
      <c r="I5" s="116"/>
      <c r="J5" s="117"/>
      <c r="K5" s="145"/>
      <c r="L5" s="164"/>
    </row>
    <row r="6" spans="1:12" ht="34.5" customHeight="1" hidden="1">
      <c r="A6" s="3"/>
      <c r="B6" s="104">
        <v>20</v>
      </c>
      <c r="C6" s="12"/>
      <c r="D6" s="5" t="s">
        <v>9</v>
      </c>
      <c r="E6" s="2">
        <v>2468</v>
      </c>
      <c r="F6" s="14"/>
      <c r="G6" s="14"/>
      <c r="H6" s="2">
        <v>2977</v>
      </c>
      <c r="I6" s="20"/>
      <c r="J6" s="105"/>
      <c r="K6" s="145"/>
      <c r="L6" s="160"/>
    </row>
    <row r="7" spans="1:12" ht="34.5" customHeight="1" hidden="1">
      <c r="A7" s="3"/>
      <c r="B7" s="104">
        <v>30</v>
      </c>
      <c r="C7" s="12"/>
      <c r="D7" s="5" t="s">
        <v>10</v>
      </c>
      <c r="E7" s="2">
        <v>2841</v>
      </c>
      <c r="F7" s="14"/>
      <c r="G7" s="14"/>
      <c r="H7" s="2">
        <v>3500</v>
      </c>
      <c r="I7" s="20"/>
      <c r="J7" s="105"/>
      <c r="K7" s="145"/>
      <c r="L7" s="160"/>
    </row>
    <row r="8" spans="1:12" ht="34.5" customHeight="1" hidden="1">
      <c r="A8" s="3"/>
      <c r="B8" s="104">
        <v>40</v>
      </c>
      <c r="C8" s="12"/>
      <c r="D8" s="5" t="s">
        <v>11</v>
      </c>
      <c r="E8" s="2">
        <v>59</v>
      </c>
      <c r="F8" s="14"/>
      <c r="G8" s="14"/>
      <c r="H8" s="2">
        <v>59</v>
      </c>
      <c r="I8" s="20"/>
      <c r="J8" s="105"/>
      <c r="K8" s="145"/>
      <c r="L8" s="160"/>
    </row>
    <row r="9" spans="1:12" ht="34.5" customHeight="1" hidden="1">
      <c r="A9" s="3"/>
      <c r="B9" s="104">
        <v>50</v>
      </c>
      <c r="C9" s="12"/>
      <c r="D9" s="5" t="s">
        <v>12</v>
      </c>
      <c r="E9" s="2">
        <v>84068</v>
      </c>
      <c r="F9" s="15"/>
      <c r="G9" s="15"/>
      <c r="H9" s="17">
        <v>78000</v>
      </c>
      <c r="I9" s="21"/>
      <c r="J9" s="106"/>
      <c r="K9" s="146"/>
      <c r="L9" s="163"/>
    </row>
    <row r="10" spans="1:12" ht="34.5" customHeight="1" hidden="1">
      <c r="A10" s="3"/>
      <c r="B10" s="104">
        <v>60</v>
      </c>
      <c r="C10" s="12"/>
      <c r="D10" s="5" t="s">
        <v>13</v>
      </c>
      <c r="E10" s="2">
        <v>21</v>
      </c>
      <c r="F10" s="14"/>
      <c r="G10" s="14"/>
      <c r="H10" s="2">
        <v>21</v>
      </c>
      <c r="I10" s="20"/>
      <c r="J10" s="105"/>
      <c r="K10" s="145"/>
      <c r="L10" s="160"/>
    </row>
    <row r="11" spans="1:12" ht="34.5" customHeight="1" hidden="1">
      <c r="A11" s="3"/>
      <c r="B11" s="104">
        <v>70</v>
      </c>
      <c r="C11" s="12"/>
      <c r="D11" s="5" t="s">
        <v>14</v>
      </c>
      <c r="E11" s="2">
        <v>6627</v>
      </c>
      <c r="F11" s="14"/>
      <c r="G11" s="14"/>
      <c r="H11" s="2">
        <v>7335</v>
      </c>
      <c r="I11" s="20"/>
      <c r="J11" s="105"/>
      <c r="K11" s="145"/>
      <c r="L11" s="160"/>
    </row>
    <row r="12" spans="1:12" ht="34.5" customHeight="1" hidden="1">
      <c r="A12" s="3"/>
      <c r="B12" s="104">
        <v>80</v>
      </c>
      <c r="C12" s="12"/>
      <c r="D12" s="5" t="s">
        <v>15</v>
      </c>
      <c r="E12" s="2">
        <v>1254</v>
      </c>
      <c r="F12" s="14"/>
      <c r="G12" s="14"/>
      <c r="H12" s="2">
        <v>1252</v>
      </c>
      <c r="I12" s="20"/>
      <c r="J12" s="105"/>
      <c r="K12" s="145"/>
      <c r="L12" s="160"/>
    </row>
    <row r="13" spans="1:12" ht="34.5" customHeight="1" hidden="1">
      <c r="A13" s="3"/>
      <c r="B13" s="104">
        <v>90</v>
      </c>
      <c r="C13" s="12"/>
      <c r="D13" s="5" t="s">
        <v>16</v>
      </c>
      <c r="E13" s="2">
        <v>423</v>
      </c>
      <c r="F13" s="14"/>
      <c r="G13" s="14"/>
      <c r="H13" s="2">
        <v>600</v>
      </c>
      <c r="I13" s="20"/>
      <c r="J13" s="105"/>
      <c r="K13" s="145"/>
      <c r="L13" s="160"/>
    </row>
    <row r="14" spans="1:12" ht="34.5" customHeight="1" hidden="1">
      <c r="A14" s="3"/>
      <c r="B14" s="104">
        <v>100</v>
      </c>
      <c r="C14" s="12"/>
      <c r="D14" s="5" t="s">
        <v>17</v>
      </c>
      <c r="E14" s="2">
        <f>44409-29900</f>
        <v>14509</v>
      </c>
      <c r="F14" s="14"/>
      <c r="G14" s="14"/>
      <c r="H14" s="2">
        <v>14526</v>
      </c>
      <c r="I14" s="20"/>
      <c r="J14" s="105"/>
      <c r="K14" s="145"/>
      <c r="L14" s="160"/>
    </row>
    <row r="15" spans="1:12" ht="34.5" customHeight="1" hidden="1">
      <c r="A15" s="3"/>
      <c r="B15" s="104">
        <v>110</v>
      </c>
      <c r="C15" s="12"/>
      <c r="D15" s="5" t="s">
        <v>18</v>
      </c>
      <c r="E15" s="2">
        <v>24080</v>
      </c>
      <c r="F15" s="14"/>
      <c r="G15" s="14"/>
      <c r="H15" s="2">
        <v>22617</v>
      </c>
      <c r="I15" s="20"/>
      <c r="J15" s="105"/>
      <c r="K15" s="145"/>
      <c r="L15" s="160"/>
    </row>
    <row r="16" spans="1:12" ht="34.5" customHeight="1" hidden="1">
      <c r="A16" s="3"/>
      <c r="B16" s="104">
        <v>120</v>
      </c>
      <c r="C16" s="12"/>
      <c r="D16" s="5" t="s">
        <v>19</v>
      </c>
      <c r="E16" s="2">
        <v>5900</v>
      </c>
      <c r="F16" s="14"/>
      <c r="G16" s="14"/>
      <c r="H16" s="2">
        <v>5239</v>
      </c>
      <c r="I16" s="20"/>
      <c r="J16" s="105"/>
      <c r="K16" s="145"/>
      <c r="L16" s="160"/>
    </row>
    <row r="17" spans="1:12" ht="34.5" customHeight="1" hidden="1">
      <c r="A17" s="3"/>
      <c r="B17" s="104">
        <v>130</v>
      </c>
      <c r="C17" s="12"/>
      <c r="D17" s="5" t="s">
        <v>20</v>
      </c>
      <c r="E17" s="2">
        <v>6024</v>
      </c>
      <c r="F17" s="14"/>
      <c r="G17" s="14"/>
      <c r="H17" s="2">
        <v>6024</v>
      </c>
      <c r="I17" s="20"/>
      <c r="J17" s="105"/>
      <c r="K17" s="145"/>
      <c r="L17" s="160"/>
    </row>
    <row r="18" spans="1:12" ht="34.5" customHeight="1" hidden="1">
      <c r="A18" s="3"/>
      <c r="B18" s="104"/>
      <c r="C18" s="12"/>
      <c r="D18" s="5" t="s">
        <v>39</v>
      </c>
      <c r="E18" s="2">
        <v>0</v>
      </c>
      <c r="F18" s="2"/>
      <c r="G18" s="2"/>
      <c r="H18" s="2">
        <v>0</v>
      </c>
      <c r="I18" s="2"/>
      <c r="J18" s="105"/>
      <c r="K18" s="145"/>
      <c r="L18" s="160"/>
    </row>
    <row r="19" spans="1:12" ht="34.5" customHeight="1" hidden="1">
      <c r="A19" s="3"/>
      <c r="B19" s="104">
        <v>140</v>
      </c>
      <c r="C19" s="12"/>
      <c r="D19" s="5" t="s">
        <v>21</v>
      </c>
      <c r="E19" s="2">
        <v>90239</v>
      </c>
      <c r="F19" s="14"/>
      <c r="G19" s="14"/>
      <c r="H19" s="2">
        <v>90000</v>
      </c>
      <c r="I19" s="20"/>
      <c r="J19" s="105"/>
      <c r="K19" s="145"/>
      <c r="L19" s="160"/>
    </row>
    <row r="20" spans="1:12" ht="34.5" customHeight="1" hidden="1">
      <c r="A20" s="3"/>
      <c r="B20" s="104">
        <v>150</v>
      </c>
      <c r="C20" s="12"/>
      <c r="D20" s="5" t="s">
        <v>22</v>
      </c>
      <c r="E20" s="2">
        <v>10000</v>
      </c>
      <c r="F20" s="14"/>
      <c r="G20" s="14"/>
      <c r="H20" s="2">
        <v>11000</v>
      </c>
      <c r="I20" s="20"/>
      <c r="J20" s="105"/>
      <c r="K20" s="145"/>
      <c r="L20" s="160"/>
    </row>
    <row r="21" spans="1:15" ht="34.5" customHeight="1" hidden="1">
      <c r="A21" s="3"/>
      <c r="B21" s="104">
        <v>160</v>
      </c>
      <c r="C21" s="12"/>
      <c r="D21" s="5" t="s">
        <v>23</v>
      </c>
      <c r="E21" s="2">
        <v>27446</v>
      </c>
      <c r="F21" s="14"/>
      <c r="G21" s="14"/>
      <c r="H21" s="2">
        <v>27446</v>
      </c>
      <c r="I21" s="20"/>
      <c r="J21" s="105"/>
      <c r="K21" s="145"/>
      <c r="L21" s="160"/>
      <c r="O21" s="6"/>
    </row>
    <row r="22" spans="1:12" ht="34.5" customHeight="1" hidden="1">
      <c r="A22" s="3"/>
      <c r="B22" s="104">
        <v>170</v>
      </c>
      <c r="C22" s="12"/>
      <c r="D22" s="5" t="s">
        <v>24</v>
      </c>
      <c r="E22" s="2">
        <v>10071</v>
      </c>
      <c r="F22" s="14"/>
      <c r="G22" s="14"/>
      <c r="H22" s="2">
        <v>11000</v>
      </c>
      <c r="I22" s="20"/>
      <c r="J22" s="105"/>
      <c r="K22" s="145"/>
      <c r="L22" s="160"/>
    </row>
    <row r="23" spans="1:12" ht="34.5" customHeight="1" hidden="1">
      <c r="A23" s="3"/>
      <c r="B23" s="104">
        <v>180</v>
      </c>
      <c r="C23" s="12"/>
      <c r="D23" s="5" t="s">
        <v>25</v>
      </c>
      <c r="E23" s="2">
        <v>3233</v>
      </c>
      <c r="F23" s="14"/>
      <c r="G23" s="14"/>
      <c r="H23" s="2">
        <v>3170</v>
      </c>
      <c r="I23" s="20"/>
      <c r="J23" s="105"/>
      <c r="K23" s="145"/>
      <c r="L23" s="160"/>
    </row>
    <row r="24" spans="1:12" ht="34.5" customHeight="1" hidden="1">
      <c r="A24" s="3"/>
      <c r="B24" s="104">
        <v>190</v>
      </c>
      <c r="C24" s="12"/>
      <c r="D24" s="5" t="s">
        <v>26</v>
      </c>
      <c r="E24" s="2">
        <v>2535</v>
      </c>
      <c r="F24" s="14"/>
      <c r="G24" s="14"/>
      <c r="H24" s="2">
        <v>2535</v>
      </c>
      <c r="I24" s="20"/>
      <c r="J24" s="105"/>
      <c r="K24" s="145"/>
      <c r="L24" s="160"/>
    </row>
    <row r="25" spans="1:12" ht="23.25" customHeight="1">
      <c r="A25" s="3"/>
      <c r="B25" s="104">
        <v>1</v>
      </c>
      <c r="C25" s="13"/>
      <c r="D25" s="34" t="s">
        <v>116</v>
      </c>
      <c r="E25" s="65">
        <f>'Příjmy '!C18</f>
        <v>1750309</v>
      </c>
      <c r="F25" s="65">
        <f>'Příjmy '!D18</f>
        <v>1889433</v>
      </c>
      <c r="G25" s="65">
        <f>'Příjmy '!E18</f>
        <v>1952480</v>
      </c>
      <c r="H25" s="65">
        <f>'Příjmy '!F18</f>
        <v>1972480</v>
      </c>
      <c r="I25" s="65">
        <f>'Příjmy '!E18</f>
        <v>1952480</v>
      </c>
      <c r="J25" s="65">
        <f>'Příjmy '!F18</f>
        <v>1972480</v>
      </c>
      <c r="K25" s="65">
        <f>'Příjmy '!G18</f>
        <v>1998480</v>
      </c>
      <c r="L25" s="156"/>
    </row>
    <row r="26" spans="1:12" s="9" customFormat="1" ht="33">
      <c r="A26" s="35"/>
      <c r="B26" s="108">
        <v>2</v>
      </c>
      <c r="C26" s="39"/>
      <c r="D26" s="40" t="s">
        <v>121</v>
      </c>
      <c r="E26" s="66">
        <f>'Příjmy '!C27+'Příjmy '!C28</f>
        <v>85297</v>
      </c>
      <c r="F26" s="66">
        <f>'Příjmy '!D27+'Příjmy '!D28</f>
        <v>212824</v>
      </c>
      <c r="G26" s="66">
        <v>0</v>
      </c>
      <c r="H26" s="66">
        <v>0</v>
      </c>
      <c r="I26" s="66">
        <f>'Příjmy '!E27+'Příjmy '!E28</f>
        <v>278000</v>
      </c>
      <c r="J26" s="66">
        <f>'Příjmy '!F27+'Příjmy '!F28</f>
        <v>276000</v>
      </c>
      <c r="K26" s="66">
        <f>'Příjmy '!G27+'Příjmy '!G28</f>
        <v>336000</v>
      </c>
      <c r="L26" s="66"/>
    </row>
    <row r="27" spans="1:16" s="9" customFormat="1" ht="29.25" customHeight="1">
      <c r="A27" s="35"/>
      <c r="B27" s="109">
        <v>3</v>
      </c>
      <c r="C27" s="11"/>
      <c r="D27" s="41" t="s">
        <v>122</v>
      </c>
      <c r="E27" s="67">
        <f>'Příjmy '!C32+'Příjmy '!C29</f>
        <v>511928</v>
      </c>
      <c r="F27" s="67">
        <f>'Příjmy '!D32+'Příjmy '!D29</f>
        <v>349364</v>
      </c>
      <c r="G27" s="67">
        <v>0</v>
      </c>
      <c r="H27" s="67">
        <v>0</v>
      </c>
      <c r="I27" s="67">
        <f>'Příjmy '!E30+'Příjmy '!E31+'Příjmy '!E29</f>
        <v>353948</v>
      </c>
      <c r="J27" s="67">
        <f>'Příjmy '!F30+'Příjmy '!F31+'Příjmy '!F29</f>
        <v>353948</v>
      </c>
      <c r="K27" s="67">
        <f>'Příjmy '!G30+'Příjmy '!G31+'Příjmy '!G29</f>
        <v>353948</v>
      </c>
      <c r="L27" s="157"/>
      <c r="P27" s="138"/>
    </row>
    <row r="28" spans="1:16" ht="32.25" customHeight="1">
      <c r="A28" s="3"/>
      <c r="B28" s="168">
        <v>4</v>
      </c>
      <c r="C28" s="46"/>
      <c r="D28" s="47" t="s">
        <v>117</v>
      </c>
      <c r="E28" s="68">
        <v>2347534</v>
      </c>
      <c r="F28" s="68">
        <f aca="true" t="shared" si="0" ref="F28:K28">SUM(F25:F27)</f>
        <v>2451621</v>
      </c>
      <c r="G28" s="68">
        <f t="shared" si="0"/>
        <v>1952480</v>
      </c>
      <c r="H28" s="68">
        <f t="shared" si="0"/>
        <v>1972480</v>
      </c>
      <c r="I28" s="68">
        <f t="shared" si="0"/>
        <v>2584428</v>
      </c>
      <c r="J28" s="68">
        <f t="shared" si="0"/>
        <v>2602428</v>
      </c>
      <c r="K28" s="68">
        <f t="shared" si="0"/>
        <v>2688428</v>
      </c>
      <c r="L28" s="68"/>
      <c r="N28" s="51"/>
      <c r="O28" s="51"/>
      <c r="P28" s="51"/>
    </row>
    <row r="29" spans="1:12" s="45" customFormat="1" ht="13.5" customHeight="1" hidden="1">
      <c r="A29" s="42"/>
      <c r="B29" s="110"/>
      <c r="C29" s="43"/>
      <c r="D29" s="44" t="s">
        <v>74</v>
      </c>
      <c r="E29" s="55"/>
      <c r="F29" s="55">
        <v>2053142</v>
      </c>
      <c r="G29" s="55"/>
      <c r="H29" s="76">
        <v>0</v>
      </c>
      <c r="I29" s="55">
        <v>1992885.9037</v>
      </c>
      <c r="J29" s="147"/>
      <c r="K29" s="147"/>
      <c r="L29" s="158"/>
    </row>
    <row r="30" spans="1:12" s="45" customFormat="1" ht="13.5" customHeight="1" hidden="1">
      <c r="A30" s="42"/>
      <c r="B30" s="110"/>
      <c r="C30" s="43"/>
      <c r="D30" s="44" t="s">
        <v>5</v>
      </c>
      <c r="E30" s="55"/>
      <c r="F30" s="55"/>
      <c r="G30" s="55"/>
      <c r="H30" s="76"/>
      <c r="I30" s="55"/>
      <c r="J30" s="147"/>
      <c r="K30" s="147"/>
      <c r="L30" s="158"/>
    </row>
    <row r="31" spans="2:12" s="9" customFormat="1" ht="24.75" customHeight="1" hidden="1">
      <c r="B31" s="111"/>
      <c r="C31" s="53"/>
      <c r="D31" s="54" t="s">
        <v>75</v>
      </c>
      <c r="E31" s="56"/>
      <c r="F31" s="56">
        <v>1882630</v>
      </c>
      <c r="G31" s="56"/>
      <c r="H31" s="77">
        <v>0</v>
      </c>
      <c r="I31" s="56">
        <v>1908032.9037</v>
      </c>
      <c r="J31" s="148"/>
      <c r="K31" s="148"/>
      <c r="L31" s="159"/>
    </row>
    <row r="32" spans="1:12" ht="6.75" customHeight="1">
      <c r="A32" s="3"/>
      <c r="B32" s="104"/>
      <c r="C32" s="12"/>
      <c r="D32" s="5"/>
      <c r="E32" s="57"/>
      <c r="F32" s="57"/>
      <c r="G32" s="57"/>
      <c r="H32" s="70"/>
      <c r="I32" s="57"/>
      <c r="J32" s="149"/>
      <c r="K32" s="149"/>
      <c r="L32" s="160"/>
    </row>
    <row r="33" spans="1:12" ht="24.75" customHeight="1">
      <c r="A33" s="3"/>
      <c r="B33" s="104">
        <v>5</v>
      </c>
      <c r="C33" s="12"/>
      <c r="D33" s="16" t="s">
        <v>70</v>
      </c>
      <c r="E33" s="69">
        <f>'Provozní výdaje'!E41</f>
        <v>1972769</v>
      </c>
      <c r="F33" s="69">
        <f>'Provozní výdaje'!F41</f>
        <v>1987110</v>
      </c>
      <c r="G33" s="69">
        <f>'Provozní výdaje'!G41</f>
        <v>0</v>
      </c>
      <c r="H33" s="69">
        <f>'Provozní výdaje'!H41</f>
        <v>1999830.1549999998</v>
      </c>
      <c r="I33" s="69">
        <f>'Provozní výdaje'!H41</f>
        <v>1999830.1549999998</v>
      </c>
      <c r="J33" s="69">
        <f>'Provozní výdaje'!J41</f>
        <v>1999829.67</v>
      </c>
      <c r="K33" s="69">
        <f>'Provozní výdaje'!J41</f>
        <v>1999829.67</v>
      </c>
      <c r="L33" s="69"/>
    </row>
    <row r="34" spans="1:12" ht="24.75" customHeight="1" hidden="1">
      <c r="A34" s="3"/>
      <c r="B34" s="104">
        <v>18</v>
      </c>
      <c r="C34" s="12"/>
      <c r="D34" s="1" t="s">
        <v>4</v>
      </c>
      <c r="E34" s="58"/>
      <c r="F34" s="59"/>
      <c r="G34" s="59"/>
      <c r="H34" s="78"/>
      <c r="I34" s="60"/>
      <c r="J34" s="151"/>
      <c r="K34" s="151"/>
      <c r="L34" s="143"/>
    </row>
    <row r="35" spans="1:14" ht="24.75" customHeight="1" hidden="1">
      <c r="A35" s="3"/>
      <c r="B35" s="104">
        <v>19</v>
      </c>
      <c r="C35" s="123"/>
      <c r="D35" s="124" t="s">
        <v>76</v>
      </c>
      <c r="E35" s="140"/>
      <c r="F35" s="141"/>
      <c r="G35" s="141"/>
      <c r="H35" s="127"/>
      <c r="I35" s="142"/>
      <c r="J35" s="152"/>
      <c r="K35" s="151"/>
      <c r="L35" s="143"/>
      <c r="N35" s="51"/>
    </row>
    <row r="36" spans="1:14" ht="24.75" customHeight="1">
      <c r="A36" s="3"/>
      <c r="B36" s="104">
        <v>6</v>
      </c>
      <c r="C36" s="123"/>
      <c r="D36" s="320" t="s">
        <v>183</v>
      </c>
      <c r="E36" s="140"/>
      <c r="F36" s="141"/>
      <c r="G36" s="141"/>
      <c r="H36" s="317"/>
      <c r="I36" s="317">
        <v>373650</v>
      </c>
      <c r="J36" s="318">
        <v>245000</v>
      </c>
      <c r="K36" s="319">
        <v>339400</v>
      </c>
      <c r="L36" s="143"/>
      <c r="N36" s="51"/>
    </row>
    <row r="37" spans="1:14" ht="24.75" customHeight="1">
      <c r="A37" s="3"/>
      <c r="B37" s="104">
        <v>7</v>
      </c>
      <c r="C37" s="123"/>
      <c r="D37" s="320" t="s">
        <v>184</v>
      </c>
      <c r="E37" s="140"/>
      <c r="F37" s="141"/>
      <c r="G37" s="141"/>
      <c r="H37" s="317"/>
      <c r="I37" s="317">
        <f>I38-I36</f>
        <v>142023</v>
      </c>
      <c r="J37" s="317">
        <f>J38-J36</f>
        <v>288678.3300000001</v>
      </c>
      <c r="K37" s="317">
        <f>K38-K36</f>
        <v>292038.3300000001</v>
      </c>
      <c r="L37" s="143"/>
      <c r="N37" s="51"/>
    </row>
    <row r="38" spans="1:16" ht="26.25" customHeight="1">
      <c r="A38" s="3"/>
      <c r="B38" s="104">
        <v>8</v>
      </c>
      <c r="C38" s="12"/>
      <c r="D38" s="103" t="s">
        <v>98</v>
      </c>
      <c r="E38" s="71">
        <v>365311</v>
      </c>
      <c r="F38" s="73">
        <v>585586</v>
      </c>
      <c r="G38" s="73">
        <f>G28-G33+G48</f>
        <v>1952480</v>
      </c>
      <c r="H38" s="73">
        <f>H28-H33+H48</f>
        <v>-27350.154999999795</v>
      </c>
      <c r="I38" s="73">
        <v>515673</v>
      </c>
      <c r="J38" s="153">
        <f>J28-J33+J48</f>
        <v>533678.3300000001</v>
      </c>
      <c r="K38" s="162">
        <f>K28-K33+K48</f>
        <v>631438.3300000001</v>
      </c>
      <c r="L38" s="161"/>
      <c r="M38" s="38"/>
      <c r="O38" s="51"/>
      <c r="P38" s="51"/>
    </row>
    <row r="39" spans="1:16" s="135" customFormat="1" ht="12.75" hidden="1">
      <c r="A39" s="131"/>
      <c r="B39" s="104">
        <v>13</v>
      </c>
      <c r="C39" s="132"/>
      <c r="D39" s="133" t="s">
        <v>89</v>
      </c>
      <c r="E39" s="134"/>
      <c r="F39" s="134">
        <v>203470</v>
      </c>
      <c r="G39" s="134">
        <v>0</v>
      </c>
      <c r="H39" s="134">
        <v>0</v>
      </c>
      <c r="I39" s="134">
        <v>266362.42902499996</v>
      </c>
      <c r="J39" s="154">
        <v>259128.22008437524</v>
      </c>
      <c r="K39" s="154"/>
      <c r="L39" s="134"/>
      <c r="P39" s="136"/>
    </row>
    <row r="40" spans="1:16" s="135" customFormat="1" ht="12.75" hidden="1">
      <c r="A40" s="131"/>
      <c r="B40" s="104">
        <v>13.4</v>
      </c>
      <c r="C40" s="132"/>
      <c r="D40" s="133" t="s">
        <v>88</v>
      </c>
      <c r="E40" s="134"/>
      <c r="F40" s="134">
        <v>110003</v>
      </c>
      <c r="G40" s="134">
        <v>0</v>
      </c>
      <c r="H40" s="134">
        <v>0</v>
      </c>
      <c r="I40" s="134">
        <v>179112.42902499996</v>
      </c>
      <c r="J40" s="154">
        <v>162427.22008437524</v>
      </c>
      <c r="K40" s="154"/>
      <c r="L40" s="134"/>
      <c r="P40" s="136"/>
    </row>
    <row r="41" spans="1:15" ht="24.75" customHeight="1">
      <c r="A41" s="3"/>
      <c r="B41" s="104">
        <v>9</v>
      </c>
      <c r="C41" s="12"/>
      <c r="D41" s="7" t="s">
        <v>71</v>
      </c>
      <c r="E41" s="69">
        <v>2338080</v>
      </c>
      <c r="F41" s="74">
        <f>F33+F38</f>
        <v>2572696</v>
      </c>
      <c r="G41" s="74"/>
      <c r="H41" s="74">
        <v>0</v>
      </c>
      <c r="I41" s="69">
        <f>I33+I38</f>
        <v>2515503.155</v>
      </c>
      <c r="J41" s="150">
        <f>J33+J38</f>
        <v>2533508</v>
      </c>
      <c r="K41" s="150">
        <f>K33+K38</f>
        <v>2631268</v>
      </c>
      <c r="L41" s="69"/>
      <c r="O41" s="51"/>
    </row>
    <row r="42" spans="1:12" ht="24.75" customHeight="1">
      <c r="A42" s="3"/>
      <c r="B42" s="104">
        <v>10</v>
      </c>
      <c r="C42" s="12"/>
      <c r="D42" s="272" t="s">
        <v>35</v>
      </c>
      <c r="E42" s="72">
        <v>0</v>
      </c>
      <c r="F42" s="75">
        <v>30000</v>
      </c>
      <c r="G42" s="75"/>
      <c r="H42" s="78"/>
      <c r="I42" s="201">
        <v>30000</v>
      </c>
      <c r="J42" s="202">
        <v>30000</v>
      </c>
      <c r="K42" s="202">
        <v>30000</v>
      </c>
      <c r="L42" s="201"/>
    </row>
    <row r="43" spans="1:18" ht="24.75" customHeight="1">
      <c r="A43" s="3"/>
      <c r="B43" s="104">
        <v>11</v>
      </c>
      <c r="C43" s="12"/>
      <c r="D43" s="272" t="s">
        <v>36</v>
      </c>
      <c r="E43" s="72">
        <v>0</v>
      </c>
      <c r="F43" s="75">
        <v>-30000</v>
      </c>
      <c r="G43" s="75"/>
      <c r="H43" s="78"/>
      <c r="I43" s="201">
        <v>-30000</v>
      </c>
      <c r="J43" s="202">
        <v>-30000</v>
      </c>
      <c r="K43" s="202">
        <v>-30000</v>
      </c>
      <c r="L43" s="201"/>
      <c r="P43" s="51"/>
      <c r="Q43" s="51"/>
      <c r="R43" s="51"/>
    </row>
    <row r="44" spans="1:12" ht="24.75" customHeight="1">
      <c r="A44" s="3"/>
      <c r="B44" s="104">
        <v>12</v>
      </c>
      <c r="C44" s="12"/>
      <c r="D44" s="272" t="s">
        <v>67</v>
      </c>
      <c r="E44" s="72">
        <v>100000</v>
      </c>
      <c r="F44" s="75">
        <v>20000</v>
      </c>
      <c r="G44" s="75"/>
      <c r="H44" s="78"/>
      <c r="I44" s="201">
        <v>0</v>
      </c>
      <c r="J44" s="273">
        <v>0</v>
      </c>
      <c r="K44" s="273">
        <v>0</v>
      </c>
      <c r="L44" s="203"/>
    </row>
    <row r="45" spans="1:12" ht="24.75" customHeight="1">
      <c r="A45" s="3"/>
      <c r="B45" s="104">
        <v>13</v>
      </c>
      <c r="C45" s="12"/>
      <c r="D45" s="272" t="s">
        <v>68</v>
      </c>
      <c r="E45" s="72">
        <v>0</v>
      </c>
      <c r="F45" s="75"/>
      <c r="G45" s="75"/>
      <c r="H45" s="78"/>
      <c r="I45" s="201">
        <v>-31250</v>
      </c>
      <c r="J45" s="202">
        <v>-31250</v>
      </c>
      <c r="K45" s="202">
        <v>-31250</v>
      </c>
      <c r="L45" s="204"/>
    </row>
    <row r="46" spans="1:12" ht="24.75" customHeight="1">
      <c r="A46" s="3"/>
      <c r="B46" s="104">
        <v>14</v>
      </c>
      <c r="C46" s="12"/>
      <c r="D46" s="272" t="s">
        <v>37</v>
      </c>
      <c r="E46" s="72">
        <v>-90946</v>
      </c>
      <c r="F46" s="75">
        <v>-98925</v>
      </c>
      <c r="G46" s="75"/>
      <c r="H46" s="78"/>
      <c r="I46" s="201">
        <v>-137675</v>
      </c>
      <c r="J46" s="202">
        <v>-137670</v>
      </c>
      <c r="K46" s="202">
        <v>-125910</v>
      </c>
      <c r="L46" s="204"/>
    </row>
    <row r="47" spans="1:12" ht="24.75" customHeight="1" thickBot="1">
      <c r="A47" s="3"/>
      <c r="B47" s="104">
        <v>15</v>
      </c>
      <c r="C47" s="123"/>
      <c r="D47" s="274" t="s">
        <v>69</v>
      </c>
      <c r="E47" s="125">
        <v>-18509</v>
      </c>
      <c r="F47" s="126">
        <v>200000</v>
      </c>
      <c r="G47" s="126"/>
      <c r="H47" s="127"/>
      <c r="I47" s="205">
        <v>100000</v>
      </c>
      <c r="J47" s="316">
        <v>100000</v>
      </c>
      <c r="K47" s="316">
        <v>100000</v>
      </c>
      <c r="L47" s="205"/>
    </row>
    <row r="48" spans="1:12" ht="24.75" customHeight="1" thickBot="1">
      <c r="A48" s="3"/>
      <c r="B48" s="104">
        <v>16</v>
      </c>
      <c r="C48" s="128"/>
      <c r="D48" s="129" t="s">
        <v>38</v>
      </c>
      <c r="E48" s="130">
        <f>SUM(E42:E47)</f>
        <v>-9455</v>
      </c>
      <c r="F48" s="130">
        <f>SUM(F42:F47)</f>
        <v>121075</v>
      </c>
      <c r="G48" s="130"/>
      <c r="H48" s="130">
        <v>0</v>
      </c>
      <c r="I48" s="130">
        <f>SUM(I42:I47)</f>
        <v>-68925</v>
      </c>
      <c r="J48" s="155">
        <f>SUM(J42:J47)</f>
        <v>-68920</v>
      </c>
      <c r="K48" s="166">
        <f>SUM(K42:K47)</f>
        <v>-57160</v>
      </c>
      <c r="L48" s="167"/>
    </row>
    <row r="49" ht="12.75"/>
    <row r="50" ht="12.75">
      <c r="E50" s="51"/>
    </row>
    <row r="51" spans="9:12" ht="12.75">
      <c r="I51" s="51">
        <f>I28-I41+I48</f>
        <v>-0.15499999979510903</v>
      </c>
      <c r="J51" s="51">
        <f>J28-J41+J48</f>
        <v>0</v>
      </c>
      <c r="K51" s="51">
        <f>K28-K41+K48</f>
        <v>0</v>
      </c>
      <c r="L51" s="51">
        <f>L28-L41+L48</f>
        <v>0</v>
      </c>
    </row>
  </sheetData>
  <sheetProtection/>
  <printOptions/>
  <pageMargins left="0.5511811023622047" right="0.31496062992125984" top="1.6141732283464567" bottom="0.31496062992125984" header="1.0236220472440944" footer="0.15748031496062992"/>
  <pageSetup firstPageNumber="1" useFirstPageNumber="1" fitToHeight="1" fitToWidth="1" horizontalDpi="300" verticalDpi="300" orientation="portrait" pageOrder="overThenDown" paperSize="9" scale="76" r:id="rId2"/>
  <headerFooter alignWithMargins="0">
    <oddFooter>&amp;LJaroslava Kotelenská
ekonomický odbor
Dne &amp;D&amp;C
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workbookViewId="0" topLeftCell="A22">
      <selection activeCell="L27" sqref="L27"/>
    </sheetView>
  </sheetViews>
  <sheetFormatPr defaultColWidth="8.8515625" defaultRowHeight="12.75"/>
  <cols>
    <col min="1" max="1" width="5.00390625" style="100" customWidth="1"/>
    <col min="2" max="2" width="7.00390625" style="100" hidden="1" customWidth="1"/>
    <col min="3" max="3" width="9.00390625" style="101" hidden="1" customWidth="1"/>
    <col min="4" max="4" width="32.28125" style="100" customWidth="1"/>
    <col min="5" max="6" width="13.7109375" style="100" customWidth="1"/>
    <col min="7" max="7" width="13.7109375" style="100" hidden="1" customWidth="1"/>
    <col min="8" max="10" width="13.7109375" style="100" customWidth="1"/>
    <col min="11" max="11" width="21.421875" style="102" customWidth="1"/>
    <col min="12" max="12" width="15.421875" style="100" bestFit="1" customWidth="1"/>
    <col min="13" max="20" width="8.8515625" style="100" customWidth="1"/>
    <col min="21" max="21" width="2.57421875" style="100" customWidth="1"/>
    <col min="22" max="16384" width="8.8515625" style="100" customWidth="1"/>
  </cols>
  <sheetData>
    <row r="1" spans="1:11" s="97" customFormat="1" ht="60.75" thickBot="1">
      <c r="A1" s="96"/>
      <c r="B1" s="32" t="s">
        <v>6</v>
      </c>
      <c r="C1" s="88"/>
      <c r="D1" s="89" t="s">
        <v>7</v>
      </c>
      <c r="E1" s="90" t="s">
        <v>114</v>
      </c>
      <c r="F1" s="87" t="s">
        <v>113</v>
      </c>
      <c r="G1" s="87" t="s">
        <v>80</v>
      </c>
      <c r="H1" s="122" t="s">
        <v>109</v>
      </c>
      <c r="I1" s="122" t="s">
        <v>110</v>
      </c>
      <c r="J1" s="122" t="s">
        <v>115</v>
      </c>
      <c r="K1" s="198" t="s">
        <v>64</v>
      </c>
    </row>
    <row r="2" spans="1:11" s="97" customFormat="1" ht="21.75" customHeight="1">
      <c r="A2" s="96"/>
      <c r="B2" s="33">
        <v>10</v>
      </c>
      <c r="C2" s="86"/>
      <c r="D2" s="169" t="s">
        <v>8</v>
      </c>
      <c r="E2" s="170">
        <v>9572</v>
      </c>
      <c r="F2" s="171">
        <v>17493</v>
      </c>
      <c r="G2" s="171"/>
      <c r="H2" s="171">
        <f aca="true" t="shared" si="0" ref="H2:H26">F2*1.015</f>
        <v>17755.394999999997</v>
      </c>
      <c r="I2" s="172">
        <f>H2</f>
        <v>17755.394999999997</v>
      </c>
      <c r="J2" s="173">
        <f>I2</f>
        <v>17755.394999999997</v>
      </c>
      <c r="K2" s="174"/>
    </row>
    <row r="3" spans="1:11" s="97" customFormat="1" ht="21.75" customHeight="1">
      <c r="A3" s="96"/>
      <c r="B3" s="33">
        <v>20</v>
      </c>
      <c r="C3" s="86"/>
      <c r="D3" s="175" t="s">
        <v>9</v>
      </c>
      <c r="E3" s="176">
        <v>6335</v>
      </c>
      <c r="F3" s="177">
        <v>2124</v>
      </c>
      <c r="G3" s="177"/>
      <c r="H3" s="177">
        <f t="shared" si="0"/>
        <v>2155.8599999999997</v>
      </c>
      <c r="I3" s="178">
        <f>H3</f>
        <v>2155.8599999999997</v>
      </c>
      <c r="J3" s="177">
        <f aca="true" t="shared" si="1" ref="J3:J26">I3</f>
        <v>2155.8599999999997</v>
      </c>
      <c r="K3" s="179"/>
    </row>
    <row r="4" spans="1:11" s="97" customFormat="1" ht="21.75" customHeight="1">
      <c r="A4" s="96"/>
      <c r="B4" s="33">
        <v>30</v>
      </c>
      <c r="C4" s="86"/>
      <c r="D4" s="175" t="s">
        <v>10</v>
      </c>
      <c r="E4" s="176">
        <v>2721</v>
      </c>
      <c r="F4" s="177">
        <v>2667</v>
      </c>
      <c r="G4" s="177"/>
      <c r="H4" s="177">
        <f t="shared" si="0"/>
        <v>2707.0049999999997</v>
      </c>
      <c r="I4" s="178">
        <f>H4</f>
        <v>2707.0049999999997</v>
      </c>
      <c r="J4" s="177">
        <f t="shared" si="1"/>
        <v>2707.0049999999997</v>
      </c>
      <c r="K4" s="179"/>
    </row>
    <row r="5" spans="1:11" s="97" customFormat="1" ht="21.75" customHeight="1">
      <c r="A5" s="96"/>
      <c r="B5" s="33">
        <v>40</v>
      </c>
      <c r="C5" s="86"/>
      <c r="D5" s="175" t="s">
        <v>11</v>
      </c>
      <c r="E5" s="176">
        <v>109</v>
      </c>
      <c r="F5" s="177">
        <v>46</v>
      </c>
      <c r="G5" s="177"/>
      <c r="H5" s="177">
        <f t="shared" si="0"/>
        <v>46.69</v>
      </c>
      <c r="I5" s="178">
        <f>H5</f>
        <v>46.69</v>
      </c>
      <c r="J5" s="177">
        <f t="shared" si="1"/>
        <v>46.69</v>
      </c>
      <c r="K5" s="179"/>
    </row>
    <row r="6" spans="1:11" s="97" customFormat="1" ht="23.25" customHeight="1">
      <c r="A6" s="96"/>
      <c r="B6" s="33">
        <v>50</v>
      </c>
      <c r="C6" s="86"/>
      <c r="D6" s="175" t="s">
        <v>0</v>
      </c>
      <c r="E6" s="176">
        <f>37161-20122</f>
        <v>17039</v>
      </c>
      <c r="F6" s="180">
        <f>64723-F7</f>
        <v>19723</v>
      </c>
      <c r="G6" s="180"/>
      <c r="H6" s="177">
        <f t="shared" si="0"/>
        <v>20018.844999999998</v>
      </c>
      <c r="I6" s="178">
        <f>H6</f>
        <v>20018.844999999998</v>
      </c>
      <c r="J6" s="177">
        <f t="shared" si="1"/>
        <v>20018.844999999998</v>
      </c>
      <c r="K6" s="181"/>
    </row>
    <row r="7" spans="1:12" s="97" customFormat="1" ht="24" customHeight="1">
      <c r="A7" s="96"/>
      <c r="B7" s="33"/>
      <c r="C7" s="86"/>
      <c r="D7" s="175" t="s">
        <v>1</v>
      </c>
      <c r="E7" s="176">
        <v>20122</v>
      </c>
      <c r="F7" s="180">
        <v>45000</v>
      </c>
      <c r="G7" s="180"/>
      <c r="H7" s="177">
        <v>45000</v>
      </c>
      <c r="I7" s="178">
        <v>45000</v>
      </c>
      <c r="J7" s="177">
        <f t="shared" si="1"/>
        <v>45000</v>
      </c>
      <c r="K7" s="181" t="s">
        <v>2</v>
      </c>
      <c r="L7" s="98"/>
    </row>
    <row r="8" spans="1:11" s="97" customFormat="1" ht="21.75" customHeight="1">
      <c r="A8" s="96"/>
      <c r="B8" s="33">
        <v>60</v>
      </c>
      <c r="C8" s="86"/>
      <c r="D8" s="175" t="s">
        <v>13</v>
      </c>
      <c r="E8" s="176">
        <v>12</v>
      </c>
      <c r="F8" s="177">
        <v>16</v>
      </c>
      <c r="G8" s="177"/>
      <c r="H8" s="177">
        <f t="shared" si="0"/>
        <v>16.24</v>
      </c>
      <c r="I8" s="178">
        <f aca="true" t="shared" si="2" ref="I8:I14">H8</f>
        <v>16.24</v>
      </c>
      <c r="J8" s="177">
        <f t="shared" si="1"/>
        <v>16.24</v>
      </c>
      <c r="K8" s="179"/>
    </row>
    <row r="9" spans="1:11" s="97" customFormat="1" ht="29.25" customHeight="1">
      <c r="A9" s="96"/>
      <c r="B9" s="33">
        <v>70</v>
      </c>
      <c r="C9" s="86"/>
      <c r="D9" s="175" t="s">
        <v>108</v>
      </c>
      <c r="E9" s="176">
        <v>7313</v>
      </c>
      <c r="F9" s="177">
        <v>6690</v>
      </c>
      <c r="G9" s="177"/>
      <c r="H9" s="177">
        <f t="shared" si="0"/>
        <v>6790.349999999999</v>
      </c>
      <c r="I9" s="178">
        <f t="shared" si="2"/>
        <v>6790.349999999999</v>
      </c>
      <c r="J9" s="177">
        <f t="shared" si="1"/>
        <v>6790.349999999999</v>
      </c>
      <c r="K9" s="144"/>
    </row>
    <row r="10" spans="1:11" s="97" customFormat="1" ht="29.25" customHeight="1">
      <c r="A10" s="96"/>
      <c r="B10" s="33">
        <v>80</v>
      </c>
      <c r="C10" s="86"/>
      <c r="D10" s="175" t="s">
        <v>15</v>
      </c>
      <c r="E10" s="176">
        <v>791</v>
      </c>
      <c r="F10" s="177">
        <v>1268</v>
      </c>
      <c r="G10" s="177"/>
      <c r="H10" s="177">
        <f t="shared" si="0"/>
        <v>1287.02</v>
      </c>
      <c r="I10" s="178">
        <f t="shared" si="2"/>
        <v>1287.02</v>
      </c>
      <c r="J10" s="177">
        <f t="shared" si="1"/>
        <v>1287.02</v>
      </c>
      <c r="K10" s="179"/>
    </row>
    <row r="11" spans="1:11" s="97" customFormat="1" ht="23.25" customHeight="1">
      <c r="A11" s="96"/>
      <c r="B11" s="33"/>
      <c r="C11" s="86"/>
      <c r="D11" s="175" t="s">
        <v>82</v>
      </c>
      <c r="E11" s="176">
        <v>83773</v>
      </c>
      <c r="F11" s="177">
        <v>97412</v>
      </c>
      <c r="G11" s="177"/>
      <c r="H11" s="177">
        <f t="shared" si="0"/>
        <v>98873.18</v>
      </c>
      <c r="I11" s="178">
        <f t="shared" si="2"/>
        <v>98873.18</v>
      </c>
      <c r="J11" s="177">
        <f t="shared" si="1"/>
        <v>98873.18</v>
      </c>
      <c r="K11" s="179"/>
    </row>
    <row r="12" spans="1:11" s="97" customFormat="1" ht="21.75" customHeight="1">
      <c r="A12" s="96"/>
      <c r="B12" s="33">
        <v>90</v>
      </c>
      <c r="C12" s="86"/>
      <c r="D12" s="175" t="s">
        <v>16</v>
      </c>
      <c r="E12" s="176">
        <v>191</v>
      </c>
      <c r="F12" s="177">
        <v>348</v>
      </c>
      <c r="G12" s="177"/>
      <c r="H12" s="177">
        <f t="shared" si="0"/>
        <v>353.21999999999997</v>
      </c>
      <c r="I12" s="178">
        <f t="shared" si="2"/>
        <v>353.21999999999997</v>
      </c>
      <c r="J12" s="177">
        <f t="shared" si="1"/>
        <v>353.21999999999997</v>
      </c>
      <c r="K12" s="144"/>
    </row>
    <row r="13" spans="1:11" s="97" customFormat="1" ht="22.5" customHeight="1">
      <c r="A13" s="96"/>
      <c r="B13" s="33">
        <v>100</v>
      </c>
      <c r="C13" s="86"/>
      <c r="D13" s="175" t="s">
        <v>17</v>
      </c>
      <c r="E13" s="176">
        <v>31782</v>
      </c>
      <c r="F13" s="177">
        <v>33329</v>
      </c>
      <c r="G13" s="177"/>
      <c r="H13" s="177">
        <f t="shared" si="0"/>
        <v>33828.935</v>
      </c>
      <c r="I13" s="178">
        <f t="shared" si="2"/>
        <v>33828.935</v>
      </c>
      <c r="J13" s="177">
        <f t="shared" si="1"/>
        <v>33828.935</v>
      </c>
      <c r="K13" s="179"/>
    </row>
    <row r="14" spans="1:11" s="97" customFormat="1" ht="21.75" customHeight="1">
      <c r="A14" s="96"/>
      <c r="B14" s="33"/>
      <c r="C14" s="86"/>
      <c r="D14" s="175" t="s">
        <v>81</v>
      </c>
      <c r="E14" s="176">
        <v>116</v>
      </c>
      <c r="F14" s="177">
        <v>236</v>
      </c>
      <c r="G14" s="177"/>
      <c r="H14" s="177">
        <f t="shared" si="0"/>
        <v>239.53999999999996</v>
      </c>
      <c r="I14" s="178">
        <f t="shared" si="2"/>
        <v>239.53999999999996</v>
      </c>
      <c r="J14" s="177">
        <f t="shared" si="1"/>
        <v>239.53999999999996</v>
      </c>
      <c r="K14" s="179"/>
    </row>
    <row r="15" spans="1:11" s="97" customFormat="1" ht="21.75" customHeight="1">
      <c r="A15" s="96"/>
      <c r="B15" s="33">
        <v>110</v>
      </c>
      <c r="C15" s="86"/>
      <c r="D15" s="175" t="s">
        <v>18</v>
      </c>
      <c r="E15" s="176">
        <v>24846</v>
      </c>
      <c r="F15" s="177">
        <v>20864</v>
      </c>
      <c r="G15" s="177"/>
      <c r="H15" s="177">
        <f t="shared" si="0"/>
        <v>21176.96</v>
      </c>
      <c r="I15" s="178">
        <f>H15</f>
        <v>21176.96</v>
      </c>
      <c r="J15" s="177">
        <f t="shared" si="1"/>
        <v>21176.96</v>
      </c>
      <c r="K15" s="179"/>
    </row>
    <row r="16" spans="1:11" s="97" customFormat="1" ht="21.75" customHeight="1">
      <c r="A16" s="96"/>
      <c r="B16" s="33">
        <v>120</v>
      </c>
      <c r="C16" s="86"/>
      <c r="D16" s="175" t="s">
        <v>79</v>
      </c>
      <c r="E16" s="176">
        <v>2433</v>
      </c>
      <c r="F16" s="177">
        <v>5182</v>
      </c>
      <c r="G16" s="177"/>
      <c r="H16" s="177">
        <f t="shared" si="0"/>
        <v>5259.73</v>
      </c>
      <c r="I16" s="178">
        <f aca="true" t="shared" si="3" ref="I16:I26">H16</f>
        <v>5259.73</v>
      </c>
      <c r="J16" s="177">
        <f t="shared" si="1"/>
        <v>5259.73</v>
      </c>
      <c r="K16" s="179"/>
    </row>
    <row r="17" spans="1:11" s="97" customFormat="1" ht="22.5" customHeight="1">
      <c r="A17" s="96"/>
      <c r="B17" s="33">
        <v>130</v>
      </c>
      <c r="C17" s="86"/>
      <c r="D17" s="175" t="s">
        <v>20</v>
      </c>
      <c r="E17" s="176">
        <v>3066</v>
      </c>
      <c r="F17" s="177">
        <v>670</v>
      </c>
      <c r="G17" s="177"/>
      <c r="H17" s="177">
        <f t="shared" si="0"/>
        <v>680.05</v>
      </c>
      <c r="I17" s="178">
        <f t="shared" si="3"/>
        <v>680.05</v>
      </c>
      <c r="J17" s="177">
        <f t="shared" si="1"/>
        <v>680.05</v>
      </c>
      <c r="K17" s="144"/>
    </row>
    <row r="18" spans="1:11" s="97" customFormat="1" ht="21.75" customHeight="1">
      <c r="A18" s="96"/>
      <c r="B18" s="33"/>
      <c r="C18" s="86"/>
      <c r="D18" s="175" t="s">
        <v>91</v>
      </c>
      <c r="E18" s="176">
        <v>154</v>
      </c>
      <c r="F18" s="177">
        <v>224</v>
      </c>
      <c r="G18" s="177"/>
      <c r="H18" s="177">
        <f t="shared" si="0"/>
        <v>227.35999999999999</v>
      </c>
      <c r="I18" s="178">
        <f t="shared" si="3"/>
        <v>227.35999999999999</v>
      </c>
      <c r="J18" s="177">
        <f t="shared" si="1"/>
        <v>227.35999999999999</v>
      </c>
      <c r="K18" s="144"/>
    </row>
    <row r="19" spans="1:11" s="97" customFormat="1" ht="21.75" customHeight="1">
      <c r="A19" s="96"/>
      <c r="B19" s="33"/>
      <c r="C19" s="86"/>
      <c r="D19" s="175" t="s">
        <v>112</v>
      </c>
      <c r="E19" s="176">
        <v>7587</v>
      </c>
      <c r="F19" s="177">
        <v>6699</v>
      </c>
      <c r="G19" s="177"/>
      <c r="H19" s="177">
        <f t="shared" si="0"/>
        <v>6799.485</v>
      </c>
      <c r="I19" s="206">
        <v>6799</v>
      </c>
      <c r="J19" s="207">
        <v>6799</v>
      </c>
      <c r="K19" s="144"/>
    </row>
    <row r="20" spans="1:11" s="97" customFormat="1" ht="21.75" customHeight="1">
      <c r="A20" s="96"/>
      <c r="B20" s="33">
        <v>150</v>
      </c>
      <c r="C20" s="86"/>
      <c r="D20" s="175" t="s">
        <v>22</v>
      </c>
      <c r="E20" s="176">
        <v>9243</v>
      </c>
      <c r="F20" s="177">
        <v>9564</v>
      </c>
      <c r="G20" s="177"/>
      <c r="H20" s="177">
        <f t="shared" si="0"/>
        <v>9707.46</v>
      </c>
      <c r="I20" s="178">
        <f t="shared" si="3"/>
        <v>9707.46</v>
      </c>
      <c r="J20" s="177">
        <f t="shared" si="1"/>
        <v>9707.46</v>
      </c>
      <c r="K20" s="179"/>
    </row>
    <row r="21" spans="1:11" s="97" customFormat="1" ht="21.75" customHeight="1">
      <c r="A21" s="96"/>
      <c r="B21" s="33"/>
      <c r="C21" s="86"/>
      <c r="D21" s="175" t="s">
        <v>92</v>
      </c>
      <c r="E21" s="176">
        <v>50</v>
      </c>
      <c r="F21" s="177">
        <v>187</v>
      </c>
      <c r="G21" s="177"/>
      <c r="H21" s="177">
        <f t="shared" si="0"/>
        <v>189.80499999999998</v>
      </c>
      <c r="I21" s="178">
        <f t="shared" si="3"/>
        <v>189.80499999999998</v>
      </c>
      <c r="J21" s="177">
        <f t="shared" si="1"/>
        <v>189.80499999999998</v>
      </c>
      <c r="K21" s="179"/>
    </row>
    <row r="22" spans="1:11" s="97" customFormat="1" ht="21.75" customHeight="1">
      <c r="A22" s="96"/>
      <c r="B22" s="33">
        <v>160</v>
      </c>
      <c r="C22" s="86"/>
      <c r="D22" s="175" t="s">
        <v>23</v>
      </c>
      <c r="E22" s="176">
        <v>34114</v>
      </c>
      <c r="F22" s="177">
        <v>31771</v>
      </c>
      <c r="G22" s="177"/>
      <c r="H22" s="177">
        <f t="shared" si="0"/>
        <v>32247.565</v>
      </c>
      <c r="I22" s="178">
        <f t="shared" si="3"/>
        <v>32247.565</v>
      </c>
      <c r="J22" s="177">
        <f t="shared" si="1"/>
        <v>32247.565</v>
      </c>
      <c r="K22" s="179"/>
    </row>
    <row r="23" spans="1:11" s="97" customFormat="1" ht="21.75" customHeight="1">
      <c r="A23" s="96"/>
      <c r="B23" s="33">
        <v>170</v>
      </c>
      <c r="C23" s="86"/>
      <c r="D23" s="175" t="s">
        <v>24</v>
      </c>
      <c r="E23" s="176">
        <v>11456</v>
      </c>
      <c r="F23" s="177">
        <v>12784</v>
      </c>
      <c r="G23" s="177"/>
      <c r="H23" s="177">
        <f t="shared" si="0"/>
        <v>12975.759999999998</v>
      </c>
      <c r="I23" s="178">
        <f>H23</f>
        <v>12975.759999999998</v>
      </c>
      <c r="J23" s="177">
        <f t="shared" si="1"/>
        <v>12975.759999999998</v>
      </c>
      <c r="K23" s="179"/>
    </row>
    <row r="24" spans="1:11" s="97" customFormat="1" ht="21.75" customHeight="1">
      <c r="A24" s="96"/>
      <c r="B24" s="33">
        <v>180</v>
      </c>
      <c r="C24" s="86"/>
      <c r="D24" s="175" t="s">
        <v>25</v>
      </c>
      <c r="E24" s="176">
        <v>4888</v>
      </c>
      <c r="F24" s="177">
        <v>5679</v>
      </c>
      <c r="G24" s="177"/>
      <c r="H24" s="177">
        <f t="shared" si="0"/>
        <v>5764.1849999999995</v>
      </c>
      <c r="I24" s="178">
        <f t="shared" si="3"/>
        <v>5764.1849999999995</v>
      </c>
      <c r="J24" s="177">
        <f t="shared" si="1"/>
        <v>5764.1849999999995</v>
      </c>
      <c r="K24" s="179"/>
    </row>
    <row r="25" spans="1:11" s="97" customFormat="1" ht="21.75" customHeight="1">
      <c r="A25" s="96"/>
      <c r="B25" s="33">
        <v>190</v>
      </c>
      <c r="C25" s="86"/>
      <c r="D25" s="175" t="s">
        <v>26</v>
      </c>
      <c r="E25" s="176">
        <v>1878</v>
      </c>
      <c r="F25" s="177">
        <v>6132</v>
      </c>
      <c r="G25" s="177"/>
      <c r="H25" s="173">
        <f t="shared" si="0"/>
        <v>6223.98</v>
      </c>
      <c r="I25" s="178">
        <f t="shared" si="3"/>
        <v>6223.98</v>
      </c>
      <c r="J25" s="177">
        <f t="shared" si="1"/>
        <v>6223.98</v>
      </c>
      <c r="K25" s="179"/>
    </row>
    <row r="26" spans="1:11" s="97" customFormat="1" ht="27.75" customHeight="1">
      <c r="A26" s="96"/>
      <c r="B26" s="33"/>
      <c r="C26" s="86"/>
      <c r="D26" s="175" t="s">
        <v>100</v>
      </c>
      <c r="E26" s="176">
        <v>128</v>
      </c>
      <c r="F26" s="177">
        <v>415</v>
      </c>
      <c r="G26" s="177"/>
      <c r="H26" s="173">
        <f t="shared" si="0"/>
        <v>421.22499999999997</v>
      </c>
      <c r="I26" s="178">
        <f t="shared" si="3"/>
        <v>421.22499999999997</v>
      </c>
      <c r="J26" s="177">
        <f t="shared" si="1"/>
        <v>421.22499999999997</v>
      </c>
      <c r="K26" s="179"/>
    </row>
    <row r="27" spans="1:11" s="97" customFormat="1" ht="38.25" customHeight="1">
      <c r="A27" s="96"/>
      <c r="B27" s="33">
        <v>200</v>
      </c>
      <c r="C27" s="86"/>
      <c r="D27" s="182" t="s">
        <v>65</v>
      </c>
      <c r="E27" s="183">
        <f>SUM(E2:E26)</f>
        <v>279719</v>
      </c>
      <c r="F27" s="184">
        <f>SUM(F2:F26)</f>
        <v>326523</v>
      </c>
      <c r="G27" s="184">
        <f>SUM(G2:G25)</f>
        <v>0</v>
      </c>
      <c r="H27" s="184">
        <f>SUM(H2:H26)</f>
        <v>330745.845</v>
      </c>
      <c r="I27" s="184">
        <f>SUM(I2:I26)</f>
        <v>330745.36</v>
      </c>
      <c r="J27" s="184">
        <f>SUM(J2:J26)</f>
        <v>330745.36</v>
      </c>
      <c r="K27" s="185"/>
    </row>
    <row r="28" spans="1:11" s="97" customFormat="1" ht="22.5" customHeight="1">
      <c r="A28" s="96"/>
      <c r="B28" s="33">
        <v>270</v>
      </c>
      <c r="C28" s="86"/>
      <c r="D28" s="186" t="s">
        <v>95</v>
      </c>
      <c r="E28" s="176">
        <f>353978+33186</f>
        <v>387164</v>
      </c>
      <c r="F28" s="177">
        <v>421339</v>
      </c>
      <c r="G28" s="177"/>
      <c r="H28" s="177">
        <f>F28*1.015</f>
        <v>427659.08499999996</v>
      </c>
      <c r="I28" s="177">
        <f>F28*1.015</f>
        <v>427659.08499999996</v>
      </c>
      <c r="J28" s="177">
        <f>F28*1.015</f>
        <v>427659.08499999996</v>
      </c>
      <c r="K28" s="144"/>
    </row>
    <row r="29" spans="1:11" s="97" customFormat="1" ht="27" customHeight="1">
      <c r="A29" s="96"/>
      <c r="B29" s="33"/>
      <c r="C29" s="86"/>
      <c r="D29" s="186" t="s">
        <v>93</v>
      </c>
      <c r="E29" s="176">
        <v>1392</v>
      </c>
      <c r="F29" s="177">
        <v>1157</v>
      </c>
      <c r="G29" s="177"/>
      <c r="H29" s="177">
        <v>1252</v>
      </c>
      <c r="I29" s="177">
        <v>1252</v>
      </c>
      <c r="J29" s="177">
        <f aca="true" t="shared" si="4" ref="J29:J40">I29</f>
        <v>1252</v>
      </c>
      <c r="K29" s="179"/>
    </row>
    <row r="30" spans="1:11" s="97" customFormat="1" ht="22.5" customHeight="1">
      <c r="A30" s="96"/>
      <c r="B30" s="33"/>
      <c r="C30" s="86"/>
      <c r="D30" s="186" t="s">
        <v>94</v>
      </c>
      <c r="E30" s="176">
        <v>56135</v>
      </c>
      <c r="F30" s="177">
        <v>61815</v>
      </c>
      <c r="G30" s="177"/>
      <c r="H30" s="177">
        <f>F30*1.015</f>
        <v>62742.22499999999</v>
      </c>
      <c r="I30" s="177">
        <f>F30*1.015</f>
        <v>62742.22499999999</v>
      </c>
      <c r="J30" s="177">
        <f>H30</f>
        <v>62742.22499999999</v>
      </c>
      <c r="K30" s="179"/>
    </row>
    <row r="31" spans="1:11" s="97" customFormat="1" ht="22.5" customHeight="1">
      <c r="A31" s="96"/>
      <c r="B31" s="33"/>
      <c r="C31" s="86"/>
      <c r="D31" s="186" t="s">
        <v>27</v>
      </c>
      <c r="E31" s="176">
        <v>94934</v>
      </c>
      <c r="F31" s="177">
        <v>11206</v>
      </c>
      <c r="G31" s="177"/>
      <c r="H31" s="177">
        <v>11000</v>
      </c>
      <c r="I31" s="177">
        <v>11000</v>
      </c>
      <c r="J31" s="177">
        <v>11000</v>
      </c>
      <c r="K31" s="179"/>
    </row>
    <row r="32" spans="1:11" s="97" customFormat="1" ht="22.5" customHeight="1">
      <c r="A32" s="96"/>
      <c r="B32" s="33">
        <v>280</v>
      </c>
      <c r="C32" s="86"/>
      <c r="D32" s="186" t="s">
        <v>28</v>
      </c>
      <c r="E32" s="176">
        <v>100218</v>
      </c>
      <c r="F32" s="177">
        <v>82030</v>
      </c>
      <c r="G32" s="177"/>
      <c r="H32" s="177">
        <v>82000</v>
      </c>
      <c r="I32" s="177">
        <v>82000</v>
      </c>
      <c r="J32" s="177">
        <f t="shared" si="4"/>
        <v>82000</v>
      </c>
      <c r="K32" s="179"/>
    </row>
    <row r="33" spans="1:11" s="97" customFormat="1" ht="20.25" customHeight="1">
      <c r="A33" s="96"/>
      <c r="B33" s="33"/>
      <c r="C33" s="86"/>
      <c r="D33" s="186" t="s">
        <v>29</v>
      </c>
      <c r="E33" s="176">
        <v>79000</v>
      </c>
      <c r="F33" s="177">
        <v>72400</v>
      </c>
      <c r="G33" s="177"/>
      <c r="H33" s="177">
        <v>72400</v>
      </c>
      <c r="I33" s="177">
        <f aca="true" t="shared" si="5" ref="I33:I40">H33</f>
        <v>72400</v>
      </c>
      <c r="J33" s="177">
        <f t="shared" si="4"/>
        <v>72400</v>
      </c>
      <c r="K33" s="144"/>
    </row>
    <row r="34" spans="1:11" s="97" customFormat="1" ht="22.5" customHeight="1">
      <c r="A34" s="96"/>
      <c r="B34" s="33">
        <v>290</v>
      </c>
      <c r="C34" s="86"/>
      <c r="D34" s="186" t="s">
        <v>30</v>
      </c>
      <c r="E34" s="176">
        <v>1938</v>
      </c>
      <c r="F34" s="177">
        <v>1960</v>
      </c>
      <c r="G34" s="177"/>
      <c r="H34" s="177">
        <v>2000</v>
      </c>
      <c r="I34" s="177">
        <f t="shared" si="5"/>
        <v>2000</v>
      </c>
      <c r="J34" s="177">
        <f t="shared" si="4"/>
        <v>2000</v>
      </c>
      <c r="K34" s="179"/>
    </row>
    <row r="35" spans="1:11" s="97" customFormat="1" ht="22.5" customHeight="1">
      <c r="A35" s="96"/>
      <c r="B35" s="33">
        <v>291</v>
      </c>
      <c r="C35" s="86"/>
      <c r="D35" s="186" t="s">
        <v>31</v>
      </c>
      <c r="E35" s="176">
        <v>597831</v>
      </c>
      <c r="F35" s="177">
        <v>657531</v>
      </c>
      <c r="G35" s="177"/>
      <c r="H35" s="177">
        <v>657531</v>
      </c>
      <c r="I35" s="177">
        <f t="shared" si="5"/>
        <v>657531</v>
      </c>
      <c r="J35" s="177">
        <f t="shared" si="4"/>
        <v>657531</v>
      </c>
      <c r="K35" s="179"/>
    </row>
    <row r="36" spans="1:11" s="97" customFormat="1" ht="22.5" customHeight="1">
      <c r="A36" s="96"/>
      <c r="B36" s="33">
        <v>300</v>
      </c>
      <c r="C36" s="86"/>
      <c r="D36" s="186" t="s">
        <v>77</v>
      </c>
      <c r="E36" s="176">
        <v>1675</v>
      </c>
      <c r="F36" s="177">
        <v>463</v>
      </c>
      <c r="G36" s="177"/>
      <c r="H36" s="177">
        <v>500</v>
      </c>
      <c r="I36" s="177">
        <f t="shared" si="5"/>
        <v>500</v>
      </c>
      <c r="J36" s="177">
        <f t="shared" si="4"/>
        <v>500</v>
      </c>
      <c r="K36" s="179"/>
    </row>
    <row r="37" spans="1:11" s="97" customFormat="1" ht="30.75" customHeight="1">
      <c r="A37" s="96"/>
      <c r="B37" s="33">
        <v>310</v>
      </c>
      <c r="C37" s="86"/>
      <c r="D37" s="186" t="s">
        <v>32</v>
      </c>
      <c r="E37" s="176">
        <v>154127</v>
      </c>
      <c r="F37" s="180">
        <v>146474</v>
      </c>
      <c r="G37" s="180"/>
      <c r="H37" s="177">
        <v>147000</v>
      </c>
      <c r="I37" s="177">
        <f t="shared" si="5"/>
        <v>147000</v>
      </c>
      <c r="J37" s="177">
        <f t="shared" si="4"/>
        <v>147000</v>
      </c>
      <c r="K37" s="179"/>
    </row>
    <row r="38" spans="1:11" s="97" customFormat="1" ht="22.5" customHeight="1">
      <c r="A38" s="96"/>
      <c r="B38" s="33"/>
      <c r="C38" s="86"/>
      <c r="D38" s="186" t="s">
        <v>33</v>
      </c>
      <c r="E38" s="176">
        <v>227067</v>
      </c>
      <c r="F38" s="180">
        <v>224212</v>
      </c>
      <c r="G38" s="180"/>
      <c r="H38" s="177">
        <v>225000</v>
      </c>
      <c r="I38" s="177">
        <f>H38</f>
        <v>225000</v>
      </c>
      <c r="J38" s="177">
        <f t="shared" si="4"/>
        <v>225000</v>
      </c>
      <c r="K38" s="179"/>
    </row>
    <row r="39" spans="1:11" s="97" customFormat="1" ht="22.5" customHeight="1">
      <c r="A39" s="96"/>
      <c r="B39" s="33">
        <v>320</v>
      </c>
      <c r="C39" s="86"/>
      <c r="D39" s="186" t="s">
        <v>78</v>
      </c>
      <c r="E39" s="176">
        <v>9510</v>
      </c>
      <c r="F39" s="177">
        <v>0</v>
      </c>
      <c r="G39" s="177"/>
      <c r="H39" s="177">
        <v>0</v>
      </c>
      <c r="I39" s="177">
        <f t="shared" si="5"/>
        <v>0</v>
      </c>
      <c r="J39" s="177">
        <f t="shared" si="4"/>
        <v>0</v>
      </c>
      <c r="K39" s="179"/>
    </row>
    <row r="40" spans="1:11" s="97" customFormat="1" ht="22.5" customHeight="1" thickBot="1">
      <c r="A40" s="96"/>
      <c r="B40" s="33">
        <v>330</v>
      </c>
      <c r="C40" s="86"/>
      <c r="D40" s="187" t="s">
        <v>34</v>
      </c>
      <c r="E40" s="188">
        <v>-17941</v>
      </c>
      <c r="F40" s="189">
        <v>-20000</v>
      </c>
      <c r="G40" s="189"/>
      <c r="H40" s="189">
        <v>-20000</v>
      </c>
      <c r="I40" s="189">
        <f t="shared" si="5"/>
        <v>-20000</v>
      </c>
      <c r="J40" s="189">
        <f t="shared" si="4"/>
        <v>-20000</v>
      </c>
      <c r="K40" s="190"/>
    </row>
    <row r="41" spans="1:12" s="97" customFormat="1" ht="32.25" customHeight="1" thickBot="1">
      <c r="A41" s="96"/>
      <c r="B41" s="33">
        <v>360</v>
      </c>
      <c r="C41" s="86"/>
      <c r="D41" s="191" t="s">
        <v>66</v>
      </c>
      <c r="E41" s="192">
        <f aca="true" t="shared" si="6" ref="E41:J41">SUM(E27:E40)</f>
        <v>1972769</v>
      </c>
      <c r="F41" s="193">
        <f t="shared" si="6"/>
        <v>1987110</v>
      </c>
      <c r="G41" s="193">
        <f t="shared" si="6"/>
        <v>0</v>
      </c>
      <c r="H41" s="194">
        <f t="shared" si="6"/>
        <v>1999830.1549999998</v>
      </c>
      <c r="I41" s="195">
        <f t="shared" si="6"/>
        <v>1999829.67</v>
      </c>
      <c r="J41" s="196">
        <f t="shared" si="6"/>
        <v>1999829.67</v>
      </c>
      <c r="K41" s="197"/>
      <c r="L41" s="99"/>
    </row>
  </sheetData>
  <sheetProtection/>
  <printOptions/>
  <pageMargins left="0.4724409448818898" right="0.15748031496062992" top="1.3385826771653544" bottom="0.2755905511811024" header="0.6299212598425197" footer="0.2755905511811024"/>
  <pageSetup firstPageNumber="2" useFirstPageNumber="1" horizontalDpi="300" verticalDpi="300" orientation="portrait" pageOrder="overThenDown" paperSize="9" scale="65" r:id="rId1"/>
  <headerFooter alignWithMargins="0">
    <oddHeader>&amp;Lv tis. Kč&amp;C&amp;"Arial,Tučné"&amp;12Rekapitulace provozních výdajů - 
střednědobý výhled rozpočtu na rok 2019 - 2021&amp;RPříloha č. 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V981"/>
  <sheetViews>
    <sheetView zoomScale="140" zoomScaleNormal="140" workbookViewId="0" topLeftCell="A1">
      <selection activeCell="F7" sqref="F7"/>
    </sheetView>
  </sheetViews>
  <sheetFormatPr defaultColWidth="9.140625" defaultRowHeight="12.75"/>
  <cols>
    <col min="1" max="1" width="5.8515625" style="31" customWidth="1"/>
    <col min="2" max="2" width="49.00390625" style="30" customWidth="1"/>
    <col min="3" max="3" width="10.8515625" style="30" customWidth="1"/>
    <col min="4" max="7" width="11.7109375" style="24" customWidth="1"/>
    <col min="8" max="8" width="28.00390625" style="52" customWidth="1"/>
    <col min="9" max="9" width="10.8515625" style="52" hidden="1" customWidth="1"/>
    <col min="10" max="10" width="10.421875" style="24" bestFit="1" customWidth="1"/>
    <col min="11" max="11" width="9.140625" style="24" customWidth="1"/>
    <col min="12" max="13" width="8.8515625" style="24" customWidth="1"/>
    <col min="14" max="16384" width="9.140625" style="24" customWidth="1"/>
  </cols>
  <sheetData>
    <row r="1" spans="1:9" s="22" customFormat="1" ht="50.25" thickBot="1">
      <c r="A1" s="199" t="s">
        <v>41</v>
      </c>
      <c r="B1" s="199" t="s">
        <v>42</v>
      </c>
      <c r="C1" s="199" t="s">
        <v>120</v>
      </c>
      <c r="D1" s="199" t="s">
        <v>119</v>
      </c>
      <c r="E1" s="200" t="s">
        <v>109</v>
      </c>
      <c r="F1" s="200" t="s">
        <v>110</v>
      </c>
      <c r="G1" s="200" t="s">
        <v>115</v>
      </c>
      <c r="H1" s="199" t="s">
        <v>111</v>
      </c>
      <c r="I1" s="79" t="s">
        <v>84</v>
      </c>
    </row>
    <row r="2" spans="1:12" ht="12.75">
      <c r="A2" s="211">
        <v>1111</v>
      </c>
      <c r="B2" s="212" t="s">
        <v>102</v>
      </c>
      <c r="C2" s="213">
        <v>344358</v>
      </c>
      <c r="D2" s="214">
        <v>384000</v>
      </c>
      <c r="E2" s="214">
        <v>410000</v>
      </c>
      <c r="F2" s="214">
        <v>415000</v>
      </c>
      <c r="G2" s="214">
        <v>420000</v>
      </c>
      <c r="H2" s="93"/>
      <c r="I2" s="93"/>
      <c r="J2" s="23"/>
      <c r="K2" s="23"/>
      <c r="L2" s="23"/>
    </row>
    <row r="3" spans="1:12" ht="12.75">
      <c r="A3" s="215">
        <v>1112</v>
      </c>
      <c r="B3" s="216" t="s">
        <v>103</v>
      </c>
      <c r="C3" s="217">
        <v>8879</v>
      </c>
      <c r="D3" s="218">
        <v>9000</v>
      </c>
      <c r="E3" s="218">
        <v>9000</v>
      </c>
      <c r="F3" s="218">
        <v>9000</v>
      </c>
      <c r="G3" s="218">
        <v>9000</v>
      </c>
      <c r="H3" s="94"/>
      <c r="I3" s="94"/>
      <c r="J3" s="23"/>
      <c r="K3" s="23"/>
      <c r="L3" s="23"/>
    </row>
    <row r="4" spans="1:12" ht="12.75">
      <c r="A4" s="215">
        <v>1113</v>
      </c>
      <c r="B4" s="216" t="s">
        <v>104</v>
      </c>
      <c r="C4" s="217">
        <v>28736</v>
      </c>
      <c r="D4" s="218">
        <v>29000</v>
      </c>
      <c r="E4" s="218">
        <v>29000</v>
      </c>
      <c r="F4" s="218">
        <v>29000</v>
      </c>
      <c r="G4" s="218">
        <v>29000</v>
      </c>
      <c r="H4" s="94"/>
      <c r="I4" s="94"/>
      <c r="J4" s="23"/>
      <c r="K4" s="23"/>
      <c r="L4" s="23"/>
    </row>
    <row r="5" spans="1:12" ht="12.75">
      <c r="A5" s="215">
        <v>1121</v>
      </c>
      <c r="B5" s="216" t="s">
        <v>43</v>
      </c>
      <c r="C5" s="217">
        <v>306015</v>
      </c>
      <c r="D5" s="218">
        <v>320000</v>
      </c>
      <c r="E5" s="218">
        <v>320000</v>
      </c>
      <c r="F5" s="218">
        <v>325000</v>
      </c>
      <c r="G5" s="218">
        <v>325000</v>
      </c>
      <c r="H5" s="94"/>
      <c r="I5" s="94"/>
      <c r="J5" s="23"/>
      <c r="K5" s="23"/>
      <c r="L5" s="23"/>
    </row>
    <row r="6" spans="1:12" ht="12.75">
      <c r="A6" s="215">
        <v>1211</v>
      </c>
      <c r="B6" s="216" t="s">
        <v>44</v>
      </c>
      <c r="C6" s="217">
        <v>620315</v>
      </c>
      <c r="D6" s="218">
        <v>740000</v>
      </c>
      <c r="E6" s="218">
        <v>770000</v>
      </c>
      <c r="F6" s="218">
        <v>780000</v>
      </c>
      <c r="G6" s="218">
        <v>800000</v>
      </c>
      <c r="H6" s="94"/>
      <c r="I6" s="94"/>
      <c r="J6" s="23"/>
      <c r="K6" s="23"/>
      <c r="L6" s="23"/>
    </row>
    <row r="7" spans="1:12" s="25" customFormat="1" ht="25.5">
      <c r="A7" s="215"/>
      <c r="B7" s="219" t="s">
        <v>45</v>
      </c>
      <c r="C7" s="220">
        <f>SUM(C2:C6)</f>
        <v>1308303</v>
      </c>
      <c r="D7" s="220">
        <f>SUM(D2:D6)</f>
        <v>1482000</v>
      </c>
      <c r="E7" s="220">
        <f>SUM(E2:E6)</f>
        <v>1538000</v>
      </c>
      <c r="F7" s="221">
        <f>SUM(F2:F6)</f>
        <v>1558000</v>
      </c>
      <c r="G7" s="220">
        <f>SUM(G2:G6)</f>
        <v>1583000</v>
      </c>
      <c r="H7" s="222" t="s">
        <v>129</v>
      </c>
      <c r="I7" s="94" t="s">
        <v>86</v>
      </c>
      <c r="J7" s="91"/>
      <c r="K7" s="91"/>
      <c r="L7" s="91"/>
    </row>
    <row r="8" spans="1:12" s="25" customFormat="1" ht="12.75">
      <c r="A8" s="215">
        <v>1381</v>
      </c>
      <c r="B8" s="216" t="s">
        <v>101</v>
      </c>
      <c r="C8" s="217">
        <v>168724</v>
      </c>
      <c r="D8" s="218">
        <v>150000</v>
      </c>
      <c r="E8" s="218">
        <v>150000</v>
      </c>
      <c r="F8" s="218">
        <v>150000</v>
      </c>
      <c r="G8" s="218">
        <v>150000</v>
      </c>
      <c r="H8" s="82"/>
      <c r="I8" s="92"/>
      <c r="J8" s="91"/>
      <c r="K8" s="91"/>
      <c r="L8" s="91"/>
    </row>
    <row r="9" spans="1:12" ht="12.75">
      <c r="A9" s="223">
        <v>1511</v>
      </c>
      <c r="B9" s="224" t="s">
        <v>90</v>
      </c>
      <c r="C9" s="225">
        <v>88276</v>
      </c>
      <c r="D9" s="226">
        <v>85000</v>
      </c>
      <c r="E9" s="226">
        <v>87000</v>
      </c>
      <c r="F9" s="226">
        <v>87000</v>
      </c>
      <c r="G9" s="226">
        <v>88000</v>
      </c>
      <c r="H9" s="85"/>
      <c r="I9" s="92" t="s">
        <v>85</v>
      </c>
      <c r="J9" s="23"/>
      <c r="K9" s="23"/>
      <c r="L9" s="23"/>
    </row>
    <row r="10" spans="1:12" ht="13.5" thickBot="1">
      <c r="A10" s="227">
        <v>1122</v>
      </c>
      <c r="B10" s="228" t="s">
        <v>99</v>
      </c>
      <c r="C10" s="229">
        <v>65978</v>
      </c>
      <c r="D10" s="230">
        <v>62727</v>
      </c>
      <c r="E10" s="230">
        <v>62000</v>
      </c>
      <c r="F10" s="230">
        <v>62000</v>
      </c>
      <c r="G10" s="230">
        <v>62000</v>
      </c>
      <c r="H10" s="92"/>
      <c r="I10" s="137"/>
      <c r="J10" s="23"/>
      <c r="K10" s="23"/>
      <c r="L10" s="23"/>
    </row>
    <row r="11" spans="1:16" ht="13.5" thickBot="1">
      <c r="A11" s="231"/>
      <c r="B11" s="232" t="s">
        <v>46</v>
      </c>
      <c r="C11" s="233">
        <f>SUM(C7:C10)</f>
        <v>1631281</v>
      </c>
      <c r="D11" s="233">
        <f>SUM(D7:D10)</f>
        <v>1779727</v>
      </c>
      <c r="E11" s="233">
        <f>SUM(E7:E10)</f>
        <v>1837000</v>
      </c>
      <c r="F11" s="234">
        <f>SUM(F7:F10)</f>
        <v>1857000</v>
      </c>
      <c r="G11" s="235">
        <f>SUM(G7:G10)</f>
        <v>1883000</v>
      </c>
      <c r="H11" s="81"/>
      <c r="I11" s="81"/>
      <c r="J11" s="23"/>
      <c r="K11" s="23"/>
      <c r="L11" s="23"/>
      <c r="P11" s="24" t="s">
        <v>40</v>
      </c>
    </row>
    <row r="12" spans="1:9" ht="38.25">
      <c r="A12" s="236">
        <v>1340</v>
      </c>
      <c r="B12" s="237" t="s">
        <v>47</v>
      </c>
      <c r="C12" s="238">
        <v>56905</v>
      </c>
      <c r="D12" s="239">
        <v>55000</v>
      </c>
      <c r="E12" s="239">
        <v>57000</v>
      </c>
      <c r="F12" s="240">
        <v>57000</v>
      </c>
      <c r="G12" s="241">
        <v>57000</v>
      </c>
      <c r="H12" s="84" t="s">
        <v>83</v>
      </c>
      <c r="I12" s="84" t="s">
        <v>85</v>
      </c>
    </row>
    <row r="13" spans="1:9" ht="12.75">
      <c r="A13" s="215">
        <v>1343</v>
      </c>
      <c r="B13" s="216" t="s">
        <v>48</v>
      </c>
      <c r="C13" s="217">
        <v>6222</v>
      </c>
      <c r="D13" s="218">
        <v>5500</v>
      </c>
      <c r="E13" s="218">
        <v>6000</v>
      </c>
      <c r="F13" s="242">
        <f aca="true" t="shared" si="0" ref="F13:G15">E13</f>
        <v>6000</v>
      </c>
      <c r="G13" s="241">
        <f t="shared" si="0"/>
        <v>6000</v>
      </c>
      <c r="H13" s="94"/>
      <c r="I13" s="94"/>
    </row>
    <row r="14" spans="1:9" ht="12.75">
      <c r="A14" s="215">
        <v>1353</v>
      </c>
      <c r="B14" s="216" t="s">
        <v>49</v>
      </c>
      <c r="C14" s="217">
        <v>2554</v>
      </c>
      <c r="D14" s="218">
        <v>2200</v>
      </c>
      <c r="E14" s="218">
        <v>2450</v>
      </c>
      <c r="F14" s="242">
        <f t="shared" si="0"/>
        <v>2450</v>
      </c>
      <c r="G14" s="241">
        <f t="shared" si="0"/>
        <v>2450</v>
      </c>
      <c r="H14" s="82"/>
      <c r="I14" s="82"/>
    </row>
    <row r="15" spans="1:9" ht="12.75">
      <c r="A15" s="215">
        <v>1361</v>
      </c>
      <c r="B15" s="216" t="s">
        <v>50</v>
      </c>
      <c r="C15" s="217">
        <v>29</v>
      </c>
      <c r="D15" s="218">
        <v>30</v>
      </c>
      <c r="E15" s="218">
        <v>30</v>
      </c>
      <c r="F15" s="242">
        <f t="shared" si="0"/>
        <v>30</v>
      </c>
      <c r="G15" s="241">
        <f t="shared" si="0"/>
        <v>30</v>
      </c>
      <c r="H15" s="94"/>
      <c r="I15" s="94"/>
    </row>
    <row r="16" spans="1:9" ht="13.5" thickBot="1">
      <c r="A16" s="215">
        <v>1361</v>
      </c>
      <c r="B16" s="216" t="s">
        <v>51</v>
      </c>
      <c r="C16" s="217">
        <f>119038-65710-10</f>
        <v>53318</v>
      </c>
      <c r="D16" s="218">
        <f>109706-62730</f>
        <v>46976</v>
      </c>
      <c r="E16" s="218">
        <v>50000</v>
      </c>
      <c r="F16" s="242">
        <v>50000</v>
      </c>
      <c r="G16" s="241">
        <v>50000</v>
      </c>
      <c r="H16" s="82"/>
      <c r="I16" s="82"/>
    </row>
    <row r="17" spans="1:9" ht="13.5" thickBot="1">
      <c r="A17" s="231"/>
      <c r="B17" s="232" t="s">
        <v>52</v>
      </c>
      <c r="C17" s="233">
        <f>SUM(C12:C16)</f>
        <v>119028</v>
      </c>
      <c r="D17" s="233">
        <f>SUM(D12:D16)</f>
        <v>109706</v>
      </c>
      <c r="E17" s="233">
        <f>SUM(E12:E16)</f>
        <v>115480</v>
      </c>
      <c r="F17" s="243">
        <f>SUM(F12:F16)</f>
        <v>115480</v>
      </c>
      <c r="G17" s="243">
        <f>SUM(G12:G16)</f>
        <v>115480</v>
      </c>
      <c r="H17" s="81"/>
      <c r="I17" s="81"/>
    </row>
    <row r="18" spans="1:9" ht="13.5" thickBot="1">
      <c r="A18" s="244"/>
      <c r="B18" s="245" t="s">
        <v>53</v>
      </c>
      <c r="C18" s="246">
        <f>C11+C17</f>
        <v>1750309</v>
      </c>
      <c r="D18" s="246">
        <f>D17+D11</f>
        <v>1889433</v>
      </c>
      <c r="E18" s="246">
        <f>E17+E11</f>
        <v>1952480</v>
      </c>
      <c r="F18" s="247">
        <f>F17+F11</f>
        <v>1972480</v>
      </c>
      <c r="G18" s="247">
        <f>G17+G11</f>
        <v>1998480</v>
      </c>
      <c r="H18" s="81"/>
      <c r="I18" s="81"/>
    </row>
    <row r="19" spans="1:9" ht="25.5">
      <c r="A19" s="236">
        <v>2111</v>
      </c>
      <c r="B19" s="248" t="s">
        <v>54</v>
      </c>
      <c r="C19" s="249">
        <v>16168</v>
      </c>
      <c r="D19" s="239">
        <v>3585</v>
      </c>
      <c r="E19" s="239">
        <v>15000</v>
      </c>
      <c r="F19" s="240">
        <f>E19</f>
        <v>15000</v>
      </c>
      <c r="G19" s="241">
        <f>F19</f>
        <v>15000</v>
      </c>
      <c r="H19" s="84" t="s">
        <v>126</v>
      </c>
      <c r="I19" s="84"/>
    </row>
    <row r="20" spans="1:9" ht="12.75">
      <c r="A20" s="215">
        <v>2122</v>
      </c>
      <c r="B20" s="216" t="s">
        <v>55</v>
      </c>
      <c r="C20" s="217">
        <v>8234</v>
      </c>
      <c r="D20" s="218">
        <v>8000</v>
      </c>
      <c r="E20" s="218">
        <v>8000</v>
      </c>
      <c r="F20" s="242">
        <v>8000</v>
      </c>
      <c r="G20" s="241">
        <f>F20</f>
        <v>8000</v>
      </c>
      <c r="H20" s="82" t="s">
        <v>106</v>
      </c>
      <c r="I20" s="82" t="s">
        <v>85</v>
      </c>
    </row>
    <row r="21" spans="1:9" ht="12.75">
      <c r="A21" s="215">
        <v>2141</v>
      </c>
      <c r="B21" s="216" t="s">
        <v>56</v>
      </c>
      <c r="C21" s="217">
        <v>73</v>
      </c>
      <c r="D21" s="218">
        <v>0</v>
      </c>
      <c r="E21" s="218">
        <v>0</v>
      </c>
      <c r="F21" s="242">
        <v>0</v>
      </c>
      <c r="G21" s="241">
        <f>F21</f>
        <v>0</v>
      </c>
      <c r="H21" s="82"/>
      <c r="I21" s="82"/>
    </row>
    <row r="22" spans="1:22" s="26" customFormat="1" ht="12.75">
      <c r="A22" s="215">
        <v>2212</v>
      </c>
      <c r="B22" s="216" t="s">
        <v>57</v>
      </c>
      <c r="C22" s="217">
        <v>14295</v>
      </c>
      <c r="D22" s="218">
        <v>13839</v>
      </c>
      <c r="E22" s="218">
        <v>14000</v>
      </c>
      <c r="F22" s="242">
        <v>14000</v>
      </c>
      <c r="G22" s="241">
        <f>F22</f>
        <v>14000</v>
      </c>
      <c r="H22" s="83"/>
      <c r="I22" s="83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9" ht="25.5">
      <c r="A23" s="215">
        <v>2324</v>
      </c>
      <c r="B23" s="216" t="s">
        <v>58</v>
      </c>
      <c r="C23" s="217">
        <v>32323</v>
      </c>
      <c r="D23" s="218">
        <v>14370</v>
      </c>
      <c r="E23" s="218">
        <v>25000</v>
      </c>
      <c r="F23" s="242">
        <f>E23</f>
        <v>25000</v>
      </c>
      <c r="G23" s="241">
        <f>F23</f>
        <v>25000</v>
      </c>
      <c r="H23" s="84" t="s">
        <v>126</v>
      </c>
      <c r="I23" s="82"/>
    </row>
    <row r="24" spans="1:9" ht="41.25" customHeight="1">
      <c r="A24" s="215">
        <v>2329</v>
      </c>
      <c r="B24" s="216" t="s">
        <v>59</v>
      </c>
      <c r="C24" s="217">
        <v>0</v>
      </c>
      <c r="D24" s="218">
        <v>173000</v>
      </c>
      <c r="E24" s="218">
        <v>174000</v>
      </c>
      <c r="F24" s="218">
        <v>172000</v>
      </c>
      <c r="G24" s="241">
        <v>232000</v>
      </c>
      <c r="H24" s="82" t="s">
        <v>181</v>
      </c>
      <c r="I24" s="82" t="s">
        <v>85</v>
      </c>
    </row>
    <row r="25" spans="1:9" ht="36" customHeight="1">
      <c r="A25" s="215">
        <v>2329</v>
      </c>
      <c r="B25" s="216" t="s">
        <v>59</v>
      </c>
      <c r="C25" s="225"/>
      <c r="D25" s="226"/>
      <c r="E25" s="226">
        <v>32000</v>
      </c>
      <c r="F25" s="226">
        <v>32000</v>
      </c>
      <c r="G25" s="218">
        <v>32000</v>
      </c>
      <c r="H25" s="85" t="s">
        <v>182</v>
      </c>
      <c r="I25" s="85"/>
    </row>
    <row r="26" spans="1:9" ht="39" thickBot="1">
      <c r="A26" s="223"/>
      <c r="B26" s="224" t="s">
        <v>60</v>
      </c>
      <c r="C26" s="225">
        <f>84661-71497+405</f>
        <v>13569</v>
      </c>
      <c r="D26" s="226">
        <v>30</v>
      </c>
      <c r="E26" s="226">
        <v>10000</v>
      </c>
      <c r="F26" s="226">
        <v>10000</v>
      </c>
      <c r="G26" s="226">
        <v>10000</v>
      </c>
      <c r="H26" s="85" t="s">
        <v>127</v>
      </c>
      <c r="I26" s="85"/>
    </row>
    <row r="27" spans="1:9" ht="13.5" thickBot="1">
      <c r="A27" s="250"/>
      <c r="B27" s="251" t="s">
        <v>61</v>
      </c>
      <c r="C27" s="252">
        <f>SUM(C19:C26)</f>
        <v>84662</v>
      </c>
      <c r="D27" s="253">
        <f>SUM(D19:D26)</f>
        <v>212824</v>
      </c>
      <c r="E27" s="253">
        <f>SUM(E19:E26)</f>
        <v>278000</v>
      </c>
      <c r="F27" s="254">
        <f>SUM(F19:F26)</f>
        <v>276000</v>
      </c>
      <c r="G27" s="254">
        <f>SUM(G19:G26)</f>
        <v>336000</v>
      </c>
      <c r="H27" s="255"/>
      <c r="I27" s="81"/>
    </row>
    <row r="28" spans="1:11" ht="13.5" thickBot="1">
      <c r="A28" s="256"/>
      <c r="B28" s="257" t="s">
        <v>96</v>
      </c>
      <c r="C28" s="258">
        <v>635</v>
      </c>
      <c r="D28" s="258">
        <v>0</v>
      </c>
      <c r="E28" s="258">
        <v>0</v>
      </c>
      <c r="F28" s="258">
        <v>0</v>
      </c>
      <c r="G28" s="258">
        <v>0</v>
      </c>
      <c r="H28" s="259"/>
      <c r="I28" s="139"/>
      <c r="K28" s="50"/>
    </row>
    <row r="29" spans="1:11" ht="26.25" thickBot="1">
      <c r="A29" s="231">
        <v>4131</v>
      </c>
      <c r="B29" s="260" t="s">
        <v>72</v>
      </c>
      <c r="C29" s="261">
        <v>337220</v>
      </c>
      <c r="D29" s="262">
        <v>267416</v>
      </c>
      <c r="E29" s="262">
        <v>268000</v>
      </c>
      <c r="F29" s="315">
        <v>268000</v>
      </c>
      <c r="G29" s="315">
        <v>268000</v>
      </c>
      <c r="H29" s="81" t="s">
        <v>105</v>
      </c>
      <c r="I29" s="95" t="s">
        <v>85</v>
      </c>
      <c r="K29" s="50"/>
    </row>
    <row r="30" spans="1:9" ht="25.5">
      <c r="A30" s="215">
        <v>4112</v>
      </c>
      <c r="B30" s="263" t="s">
        <v>62</v>
      </c>
      <c r="C30" s="217">
        <v>81008</v>
      </c>
      <c r="D30" s="218">
        <v>81000</v>
      </c>
      <c r="E30" s="218">
        <v>85000</v>
      </c>
      <c r="F30" s="242">
        <v>85000</v>
      </c>
      <c r="G30" s="242">
        <v>85000</v>
      </c>
      <c r="H30" s="82" t="s">
        <v>180</v>
      </c>
      <c r="I30" s="82" t="s">
        <v>87</v>
      </c>
    </row>
    <row r="31" spans="1:9" ht="51">
      <c r="A31" s="215"/>
      <c r="B31" s="263" t="s">
        <v>97</v>
      </c>
      <c r="C31" s="217">
        <f>511928-337220-81008</f>
        <v>93700</v>
      </c>
      <c r="D31" s="218">
        <v>948</v>
      </c>
      <c r="E31" s="264">
        <v>948</v>
      </c>
      <c r="F31" s="264">
        <v>948</v>
      </c>
      <c r="G31" s="264">
        <v>948</v>
      </c>
      <c r="H31" s="82" t="s">
        <v>123</v>
      </c>
      <c r="I31" s="82"/>
    </row>
    <row r="32" spans="1:10" ht="64.5" thickBot="1">
      <c r="A32" s="265"/>
      <c r="B32" s="266" t="s">
        <v>73</v>
      </c>
      <c r="C32" s="267">
        <f>C30+C31</f>
        <v>174708</v>
      </c>
      <c r="D32" s="268">
        <f>D30+D31</f>
        <v>81948</v>
      </c>
      <c r="E32" s="268">
        <f>E31+E30</f>
        <v>85948</v>
      </c>
      <c r="F32" s="268">
        <f>F31+F30</f>
        <v>85948</v>
      </c>
      <c r="G32" s="268">
        <f>G31+G30</f>
        <v>85948</v>
      </c>
      <c r="H32" s="82" t="s">
        <v>128</v>
      </c>
      <c r="I32" s="82"/>
      <c r="J32" s="50"/>
    </row>
    <row r="33" spans="1:9" ht="13.5" thickBot="1">
      <c r="A33" s="231"/>
      <c r="B33" s="269" t="s">
        <v>63</v>
      </c>
      <c r="C33" s="270">
        <f>C32+C29+C27+C18+C28</f>
        <v>2347534</v>
      </c>
      <c r="D33" s="270">
        <f>D32+D29+D27+D18</f>
        <v>2451621</v>
      </c>
      <c r="E33" s="270">
        <f>E32+E29+E27+E18</f>
        <v>2584428</v>
      </c>
      <c r="F33" s="270">
        <f>F32+F29+F27+F18</f>
        <v>2602428</v>
      </c>
      <c r="G33" s="270">
        <f>G32+G29+G27+G18</f>
        <v>2688428</v>
      </c>
      <c r="H33" s="271"/>
      <c r="I33" s="80"/>
    </row>
    <row r="34" spans="1:3" ht="16.5">
      <c r="A34" s="27"/>
      <c r="B34" s="28"/>
      <c r="C34" s="28"/>
    </row>
    <row r="35" spans="1:9" ht="16.5" hidden="1">
      <c r="A35" s="61"/>
      <c r="B35" s="62" t="s">
        <v>3</v>
      </c>
      <c r="C35" s="62"/>
      <c r="D35" s="63" t="e">
        <f>D33-#REF!</f>
        <v>#REF!</v>
      </c>
      <c r="E35" s="63" t="e">
        <f>E33-#REF!</f>
        <v>#REF!</v>
      </c>
      <c r="F35" s="63" t="e">
        <f>F33-#REF!</f>
        <v>#REF!</v>
      </c>
      <c r="G35" s="63"/>
      <c r="H35" s="64"/>
      <c r="I35" s="64"/>
    </row>
    <row r="36" spans="1:3" ht="16.5">
      <c r="A36" s="29"/>
      <c r="B36" s="28"/>
      <c r="C36" s="28"/>
    </row>
    <row r="37" spans="1:3" ht="16.5">
      <c r="A37" s="29"/>
      <c r="B37" s="28"/>
      <c r="C37" s="28"/>
    </row>
    <row r="38" spans="1:3" ht="16.5">
      <c r="A38" s="29"/>
      <c r="B38" s="28"/>
      <c r="C38" s="28"/>
    </row>
    <row r="39" spans="1:3" ht="16.5">
      <c r="A39" s="29"/>
      <c r="B39" s="28"/>
      <c r="C39" s="28"/>
    </row>
    <row r="40" spans="1:3" ht="16.5">
      <c r="A40" s="29"/>
      <c r="B40" s="28"/>
      <c r="C40" s="28"/>
    </row>
    <row r="41" spans="1:3" ht="16.5">
      <c r="A41" s="29"/>
      <c r="B41" s="28"/>
      <c r="C41" s="28"/>
    </row>
    <row r="42" spans="1:3" ht="16.5">
      <c r="A42" s="29"/>
      <c r="B42" s="28"/>
      <c r="C42" s="28"/>
    </row>
    <row r="43" spans="1:3" ht="16.5">
      <c r="A43" s="29"/>
      <c r="B43" s="28"/>
      <c r="C43" s="28"/>
    </row>
    <row r="44" spans="1:3" ht="16.5">
      <c r="A44" s="29"/>
      <c r="B44" s="28"/>
      <c r="C44" s="28"/>
    </row>
    <row r="45" spans="1:3" ht="16.5">
      <c r="A45" s="29"/>
      <c r="B45" s="28"/>
      <c r="C45" s="28"/>
    </row>
    <row r="46" spans="1:3" ht="16.5">
      <c r="A46" s="27"/>
      <c r="B46" s="28"/>
      <c r="C46" s="28"/>
    </row>
    <row r="47" spans="1:3" ht="16.5">
      <c r="A47" s="27"/>
      <c r="B47" s="28"/>
      <c r="C47" s="28"/>
    </row>
    <row r="48" spans="1:3" ht="16.5">
      <c r="A48" s="27"/>
      <c r="B48" s="28"/>
      <c r="C48" s="28"/>
    </row>
    <row r="49" spans="1:3" ht="16.5">
      <c r="A49" s="27"/>
      <c r="B49" s="28"/>
      <c r="C49" s="28"/>
    </row>
    <row r="50" spans="1:3" ht="16.5">
      <c r="A50" s="27"/>
      <c r="B50" s="28"/>
      <c r="C50" s="28"/>
    </row>
    <row r="51" spans="1:3" ht="16.5">
      <c r="A51" s="27"/>
      <c r="B51" s="28"/>
      <c r="C51" s="28"/>
    </row>
    <row r="52" spans="1:3" ht="16.5">
      <c r="A52" s="27"/>
      <c r="B52" s="28"/>
      <c r="C52" s="28"/>
    </row>
    <row r="53" spans="1:3" ht="16.5">
      <c r="A53" s="27"/>
      <c r="B53" s="28"/>
      <c r="C53" s="28"/>
    </row>
    <row r="54" spans="1:3" ht="16.5">
      <c r="A54" s="27"/>
      <c r="B54" s="28"/>
      <c r="C54" s="28"/>
    </row>
    <row r="55" spans="1:3" ht="16.5">
      <c r="A55" s="27"/>
      <c r="B55" s="28"/>
      <c r="C55" s="28"/>
    </row>
    <row r="56" spans="1:3" ht="16.5">
      <c r="A56" s="27"/>
      <c r="B56" s="28"/>
      <c r="C56" s="28"/>
    </row>
    <row r="57" spans="1:3" ht="16.5">
      <c r="A57" s="27"/>
      <c r="B57" s="28"/>
      <c r="C57" s="28"/>
    </row>
    <row r="58" spans="1:3" ht="16.5">
      <c r="A58" s="27"/>
      <c r="B58" s="28"/>
      <c r="C58" s="28"/>
    </row>
    <row r="59" spans="1:3" ht="16.5">
      <c r="A59" s="27"/>
      <c r="B59" s="28"/>
      <c r="C59" s="28"/>
    </row>
    <row r="60" spans="1:3" ht="16.5">
      <c r="A60" s="27"/>
      <c r="B60" s="28"/>
      <c r="C60" s="28"/>
    </row>
    <row r="61" spans="1:3" ht="16.5">
      <c r="A61" s="27"/>
      <c r="B61" s="28"/>
      <c r="C61" s="28"/>
    </row>
    <row r="62" spans="1:3" ht="16.5">
      <c r="A62" s="27"/>
      <c r="B62" s="28"/>
      <c r="C62" s="28"/>
    </row>
    <row r="63" spans="1:3" ht="16.5">
      <c r="A63" s="27"/>
      <c r="B63" s="28"/>
      <c r="C63" s="28"/>
    </row>
    <row r="64" spans="1:3" ht="16.5">
      <c r="A64" s="27"/>
      <c r="B64" s="28"/>
      <c r="C64" s="28"/>
    </row>
    <row r="65" spans="1:3" ht="16.5">
      <c r="A65" s="27"/>
      <c r="B65" s="28"/>
      <c r="C65" s="28"/>
    </row>
    <row r="66" spans="1:3" ht="16.5">
      <c r="A66" s="27"/>
      <c r="B66" s="28"/>
      <c r="C66" s="28"/>
    </row>
    <row r="67" spans="1:3" ht="16.5">
      <c r="A67" s="27"/>
      <c r="B67" s="28"/>
      <c r="C67" s="28"/>
    </row>
    <row r="68" spans="1:3" ht="16.5">
      <c r="A68" s="27"/>
      <c r="B68" s="28"/>
      <c r="C68" s="28"/>
    </row>
    <row r="69" spans="1:3" ht="16.5">
      <c r="A69" s="27"/>
      <c r="B69" s="28"/>
      <c r="C69" s="28"/>
    </row>
    <row r="70" spans="1:3" ht="16.5">
      <c r="A70" s="27"/>
      <c r="B70" s="28"/>
      <c r="C70" s="28"/>
    </row>
    <row r="71" spans="1:3" ht="16.5">
      <c r="A71" s="27"/>
      <c r="B71" s="28"/>
      <c r="C71" s="28"/>
    </row>
    <row r="72" spans="1:3" ht="16.5">
      <c r="A72" s="27"/>
      <c r="B72" s="28"/>
      <c r="C72" s="28"/>
    </row>
    <row r="73" spans="1:3" ht="16.5">
      <c r="A73" s="27"/>
      <c r="B73" s="28"/>
      <c r="C73" s="28"/>
    </row>
    <row r="74" spans="1:3" ht="16.5">
      <c r="A74" s="27"/>
      <c r="B74" s="28"/>
      <c r="C74" s="28"/>
    </row>
    <row r="75" spans="1:3" ht="16.5">
      <c r="A75" s="27"/>
      <c r="B75" s="28"/>
      <c r="C75" s="28"/>
    </row>
    <row r="76" spans="1:3" ht="16.5">
      <c r="A76" s="27"/>
      <c r="B76" s="28"/>
      <c r="C76" s="28"/>
    </row>
    <row r="77" spans="1:3" ht="16.5">
      <c r="A77" s="27"/>
      <c r="B77" s="28"/>
      <c r="C77" s="28"/>
    </row>
    <row r="78" spans="1:3" ht="16.5">
      <c r="A78" s="27"/>
      <c r="B78" s="28"/>
      <c r="C78" s="28"/>
    </row>
    <row r="79" spans="1:3" ht="16.5">
      <c r="A79" s="27"/>
      <c r="B79" s="28"/>
      <c r="C79" s="28"/>
    </row>
    <row r="80" spans="1:3" ht="16.5">
      <c r="A80" s="27"/>
      <c r="B80" s="28"/>
      <c r="C80" s="28"/>
    </row>
    <row r="81" spans="1:3" ht="16.5">
      <c r="A81" s="27"/>
      <c r="B81" s="28"/>
      <c r="C81" s="28"/>
    </row>
    <row r="82" spans="1:3" ht="16.5">
      <c r="A82" s="27"/>
      <c r="B82" s="28"/>
      <c r="C82" s="28"/>
    </row>
    <row r="83" spans="1:3" ht="16.5">
      <c r="A83" s="27"/>
      <c r="B83" s="28"/>
      <c r="C83" s="28"/>
    </row>
    <row r="84" spans="1:3" ht="16.5">
      <c r="A84" s="27"/>
      <c r="B84" s="28"/>
      <c r="C84" s="28"/>
    </row>
    <row r="85" spans="1:3" ht="16.5">
      <c r="A85" s="27"/>
      <c r="B85" s="28"/>
      <c r="C85" s="28"/>
    </row>
    <row r="86" spans="1:3" ht="16.5">
      <c r="A86" s="27"/>
      <c r="B86" s="28"/>
      <c r="C86" s="28"/>
    </row>
    <row r="87" spans="1:3" ht="16.5">
      <c r="A87" s="27"/>
      <c r="B87" s="28"/>
      <c r="C87" s="28"/>
    </row>
    <row r="88" spans="1:3" ht="16.5">
      <c r="A88" s="27"/>
      <c r="B88" s="28"/>
      <c r="C88" s="28"/>
    </row>
    <row r="89" spans="1:3" ht="16.5">
      <c r="A89" s="27"/>
      <c r="B89" s="28"/>
      <c r="C89" s="28"/>
    </row>
    <row r="90" spans="1:3" ht="16.5">
      <c r="A90" s="27"/>
      <c r="B90" s="28"/>
      <c r="C90" s="28"/>
    </row>
    <row r="91" spans="1:3" ht="16.5">
      <c r="A91" s="27"/>
      <c r="B91" s="28"/>
      <c r="C91" s="28"/>
    </row>
    <row r="92" spans="1:3" ht="16.5">
      <c r="A92" s="27"/>
      <c r="B92" s="28"/>
      <c r="C92" s="28"/>
    </row>
    <row r="93" spans="1:3" ht="16.5">
      <c r="A93" s="27"/>
      <c r="B93" s="28"/>
      <c r="C93" s="28"/>
    </row>
    <row r="94" spans="1:3" ht="16.5">
      <c r="A94" s="27"/>
      <c r="B94" s="28"/>
      <c r="C94" s="28"/>
    </row>
    <row r="95" spans="1:3" ht="16.5">
      <c r="A95" s="27"/>
      <c r="B95" s="28"/>
      <c r="C95" s="28"/>
    </row>
    <row r="96" spans="1:3" ht="16.5">
      <c r="A96" s="27"/>
      <c r="B96" s="28"/>
      <c r="C96" s="28"/>
    </row>
    <row r="97" spans="1:3" ht="16.5">
      <c r="A97" s="27"/>
      <c r="B97" s="28"/>
      <c r="C97" s="28"/>
    </row>
    <row r="98" spans="1:3" ht="16.5">
      <c r="A98" s="27"/>
      <c r="B98" s="28"/>
      <c r="C98" s="28"/>
    </row>
    <row r="99" spans="1:3" ht="16.5">
      <c r="A99" s="27"/>
      <c r="B99" s="28"/>
      <c r="C99" s="28"/>
    </row>
    <row r="100" spans="1:3" ht="16.5">
      <c r="A100" s="27"/>
      <c r="B100" s="28"/>
      <c r="C100" s="28"/>
    </row>
    <row r="101" spans="1:3" ht="16.5">
      <c r="A101" s="27"/>
      <c r="B101" s="28"/>
      <c r="C101" s="28"/>
    </row>
    <row r="102" spans="1:3" ht="16.5">
      <c r="A102" s="27"/>
      <c r="B102" s="28"/>
      <c r="C102" s="28"/>
    </row>
    <row r="103" spans="1:3" ht="16.5">
      <c r="A103" s="27"/>
      <c r="B103" s="28"/>
      <c r="C103" s="28"/>
    </row>
    <row r="104" spans="1:3" ht="16.5">
      <c r="A104" s="27"/>
      <c r="B104" s="28"/>
      <c r="C104" s="28"/>
    </row>
    <row r="105" spans="1:3" ht="16.5">
      <c r="A105" s="27"/>
      <c r="B105" s="28"/>
      <c r="C105" s="28"/>
    </row>
    <row r="106" spans="1:3" ht="16.5">
      <c r="A106" s="27"/>
      <c r="B106" s="28"/>
      <c r="C106" s="28"/>
    </row>
    <row r="107" spans="1:3" ht="16.5">
      <c r="A107" s="27"/>
      <c r="B107" s="28"/>
      <c r="C107" s="28"/>
    </row>
    <row r="108" spans="1:3" ht="16.5">
      <c r="A108" s="27"/>
      <c r="B108" s="28"/>
      <c r="C108" s="28"/>
    </row>
    <row r="109" spans="1:3" ht="16.5">
      <c r="A109" s="27"/>
      <c r="B109" s="28"/>
      <c r="C109" s="28"/>
    </row>
    <row r="110" spans="1:3" ht="16.5">
      <c r="A110" s="27"/>
      <c r="B110" s="28"/>
      <c r="C110" s="28"/>
    </row>
    <row r="111" spans="1:3" ht="16.5">
      <c r="A111" s="27"/>
      <c r="B111" s="28"/>
      <c r="C111" s="28"/>
    </row>
    <row r="112" spans="1:3" ht="16.5">
      <c r="A112" s="27"/>
      <c r="B112" s="28"/>
      <c r="C112" s="28"/>
    </row>
    <row r="113" spans="1:3" ht="16.5">
      <c r="A113" s="27"/>
      <c r="B113" s="28"/>
      <c r="C113" s="28"/>
    </row>
    <row r="114" spans="1:3" ht="16.5">
      <c r="A114" s="27"/>
      <c r="B114" s="28"/>
      <c r="C114" s="28"/>
    </row>
    <row r="115" spans="1:3" ht="16.5">
      <c r="A115" s="27"/>
      <c r="B115" s="28"/>
      <c r="C115" s="28"/>
    </row>
    <row r="116" spans="1:3" ht="16.5">
      <c r="A116" s="27"/>
      <c r="B116" s="28"/>
      <c r="C116" s="28"/>
    </row>
    <row r="117" spans="1:3" ht="16.5">
      <c r="A117" s="27"/>
      <c r="B117" s="28"/>
      <c r="C117" s="28"/>
    </row>
    <row r="118" spans="1:3" ht="16.5">
      <c r="A118" s="27"/>
      <c r="B118" s="28"/>
      <c r="C118" s="28"/>
    </row>
    <row r="119" spans="1:3" ht="16.5">
      <c r="A119" s="27"/>
      <c r="B119" s="28"/>
      <c r="C119" s="28"/>
    </row>
    <row r="120" spans="1:3" ht="16.5">
      <c r="A120" s="27"/>
      <c r="B120" s="28"/>
      <c r="C120" s="28"/>
    </row>
    <row r="121" spans="1:3" ht="16.5">
      <c r="A121" s="27"/>
      <c r="B121" s="28"/>
      <c r="C121" s="28"/>
    </row>
    <row r="122" spans="1:3" ht="16.5">
      <c r="A122" s="27"/>
      <c r="B122" s="28"/>
      <c r="C122" s="28"/>
    </row>
    <row r="123" spans="1:3" ht="16.5">
      <c r="A123" s="27"/>
      <c r="B123" s="28"/>
      <c r="C123" s="28"/>
    </row>
    <row r="124" spans="1:3" ht="16.5">
      <c r="A124" s="27"/>
      <c r="B124" s="28"/>
      <c r="C124" s="28"/>
    </row>
    <row r="125" spans="1:3" ht="16.5">
      <c r="A125" s="27"/>
      <c r="B125" s="28"/>
      <c r="C125" s="28"/>
    </row>
    <row r="126" spans="1:3" ht="16.5">
      <c r="A126" s="27"/>
      <c r="B126" s="28"/>
      <c r="C126" s="28"/>
    </row>
    <row r="127" spans="1:3" ht="16.5">
      <c r="A127" s="27"/>
      <c r="B127" s="28"/>
      <c r="C127" s="28"/>
    </row>
    <row r="128" spans="1:3" ht="16.5">
      <c r="A128" s="27"/>
      <c r="B128" s="28"/>
      <c r="C128" s="28"/>
    </row>
    <row r="129" spans="1:3" ht="16.5">
      <c r="A129" s="27"/>
      <c r="B129" s="28"/>
      <c r="C129" s="28"/>
    </row>
    <row r="130" spans="1:3" ht="16.5">
      <c r="A130" s="27"/>
      <c r="B130" s="28"/>
      <c r="C130" s="28"/>
    </row>
    <row r="131" spans="1:3" ht="16.5">
      <c r="A131" s="27"/>
      <c r="B131" s="28"/>
      <c r="C131" s="28"/>
    </row>
    <row r="132" spans="1:3" ht="16.5">
      <c r="A132" s="27"/>
      <c r="B132" s="28"/>
      <c r="C132" s="28"/>
    </row>
    <row r="133" spans="1:3" ht="16.5">
      <c r="A133" s="27"/>
      <c r="B133" s="28"/>
      <c r="C133" s="28"/>
    </row>
    <row r="134" spans="1:3" ht="16.5">
      <c r="A134" s="27"/>
      <c r="B134" s="28"/>
      <c r="C134" s="28"/>
    </row>
    <row r="135" spans="1:3" ht="16.5">
      <c r="A135" s="27"/>
      <c r="B135" s="28"/>
      <c r="C135" s="28"/>
    </row>
    <row r="136" spans="1:3" ht="16.5">
      <c r="A136" s="27"/>
      <c r="B136" s="28"/>
      <c r="C136" s="28"/>
    </row>
    <row r="137" spans="1:3" ht="16.5">
      <c r="A137" s="27"/>
      <c r="B137" s="28"/>
      <c r="C137" s="28"/>
    </row>
    <row r="138" spans="1:3" ht="16.5">
      <c r="A138" s="27"/>
      <c r="B138" s="28"/>
      <c r="C138" s="28"/>
    </row>
    <row r="139" spans="1:3" ht="16.5">
      <c r="A139" s="27"/>
      <c r="B139" s="28"/>
      <c r="C139" s="28"/>
    </row>
    <row r="140" spans="1:3" ht="16.5">
      <c r="A140" s="27"/>
      <c r="B140" s="28"/>
      <c r="C140" s="28"/>
    </row>
    <row r="141" spans="1:3" ht="16.5">
      <c r="A141" s="27"/>
      <c r="B141" s="28"/>
      <c r="C141" s="28"/>
    </row>
    <row r="142" spans="1:3" ht="16.5">
      <c r="A142" s="27"/>
      <c r="B142" s="28"/>
      <c r="C142" s="28"/>
    </row>
    <row r="143" spans="1:3" ht="16.5">
      <c r="A143" s="27"/>
      <c r="B143" s="28"/>
      <c r="C143" s="28"/>
    </row>
    <row r="144" spans="1:3" ht="16.5">
      <c r="A144" s="27"/>
      <c r="B144" s="28"/>
      <c r="C144" s="28"/>
    </row>
    <row r="145" spans="1:3" ht="16.5">
      <c r="A145" s="27"/>
      <c r="B145" s="28"/>
      <c r="C145" s="28"/>
    </row>
    <row r="146" spans="1:3" ht="16.5">
      <c r="A146" s="27"/>
      <c r="B146" s="28"/>
      <c r="C146" s="28"/>
    </row>
    <row r="147" spans="1:3" ht="16.5">
      <c r="A147" s="27"/>
      <c r="B147" s="28"/>
      <c r="C147" s="28"/>
    </row>
    <row r="148" spans="1:3" ht="16.5">
      <c r="A148" s="27"/>
      <c r="B148" s="28"/>
      <c r="C148" s="28"/>
    </row>
    <row r="149" spans="1:3" ht="16.5">
      <c r="A149" s="27"/>
      <c r="B149" s="28"/>
      <c r="C149" s="28"/>
    </row>
    <row r="150" spans="1:3" ht="16.5">
      <c r="A150" s="27"/>
      <c r="B150" s="28"/>
      <c r="C150" s="28"/>
    </row>
    <row r="151" spans="1:3" ht="16.5">
      <c r="A151" s="27"/>
      <c r="B151" s="28"/>
      <c r="C151" s="28"/>
    </row>
    <row r="152" spans="1:3" ht="16.5">
      <c r="A152" s="27"/>
      <c r="B152" s="28"/>
      <c r="C152" s="28"/>
    </row>
    <row r="153" spans="1:3" ht="16.5">
      <c r="A153" s="27"/>
      <c r="B153" s="28"/>
      <c r="C153" s="28"/>
    </row>
    <row r="154" spans="1:3" ht="16.5">
      <c r="A154" s="27"/>
      <c r="B154" s="28"/>
      <c r="C154" s="28"/>
    </row>
    <row r="155" spans="1:3" ht="16.5">
      <c r="A155" s="27"/>
      <c r="B155" s="28"/>
      <c r="C155" s="28"/>
    </row>
    <row r="156" spans="1:3" ht="16.5">
      <c r="A156" s="27"/>
      <c r="B156" s="28"/>
      <c r="C156" s="28"/>
    </row>
    <row r="157" spans="1:3" ht="16.5">
      <c r="A157" s="27"/>
      <c r="B157" s="28"/>
      <c r="C157" s="28"/>
    </row>
    <row r="158" spans="1:3" ht="16.5">
      <c r="A158" s="27"/>
      <c r="B158" s="28"/>
      <c r="C158" s="28"/>
    </row>
    <row r="159" spans="1:3" ht="16.5">
      <c r="A159" s="27"/>
      <c r="B159" s="28"/>
      <c r="C159" s="28"/>
    </row>
    <row r="160" spans="1:3" ht="16.5">
      <c r="A160" s="27"/>
      <c r="B160" s="28"/>
      <c r="C160" s="28"/>
    </row>
    <row r="161" spans="1:3" ht="16.5">
      <c r="A161" s="27"/>
      <c r="B161" s="28"/>
      <c r="C161" s="28"/>
    </row>
    <row r="162" spans="1:3" ht="16.5">
      <c r="A162" s="27"/>
      <c r="B162" s="28"/>
      <c r="C162" s="28"/>
    </row>
    <row r="163" spans="1:3" ht="16.5">
      <c r="A163" s="27"/>
      <c r="B163" s="28"/>
      <c r="C163" s="28"/>
    </row>
    <row r="164" spans="1:3" ht="16.5">
      <c r="A164" s="27"/>
      <c r="B164" s="28"/>
      <c r="C164" s="28"/>
    </row>
    <row r="165" spans="1:3" ht="16.5">
      <c r="A165" s="27"/>
      <c r="B165" s="28"/>
      <c r="C165" s="28"/>
    </row>
    <row r="166" spans="1:3" ht="16.5">
      <c r="A166" s="27"/>
      <c r="B166" s="28"/>
      <c r="C166" s="28"/>
    </row>
    <row r="167" spans="1:3" ht="16.5">
      <c r="A167" s="27"/>
      <c r="B167" s="28"/>
      <c r="C167" s="28"/>
    </row>
    <row r="168" spans="1:3" ht="16.5">
      <c r="A168" s="27"/>
      <c r="B168" s="28"/>
      <c r="C168" s="28"/>
    </row>
    <row r="169" spans="1:3" ht="16.5">
      <c r="A169" s="27"/>
      <c r="B169" s="28"/>
      <c r="C169" s="28"/>
    </row>
    <row r="170" spans="1:3" ht="16.5">
      <c r="A170" s="27"/>
      <c r="B170" s="28"/>
      <c r="C170" s="28"/>
    </row>
    <row r="171" spans="1:3" ht="16.5">
      <c r="A171" s="27"/>
      <c r="B171" s="28"/>
      <c r="C171" s="28"/>
    </row>
    <row r="172" spans="1:3" ht="16.5">
      <c r="A172" s="27"/>
      <c r="B172" s="28"/>
      <c r="C172" s="28"/>
    </row>
    <row r="173" spans="1:3" ht="16.5">
      <c r="A173" s="27"/>
      <c r="B173" s="28"/>
      <c r="C173" s="28"/>
    </row>
    <row r="174" spans="1:3" ht="16.5">
      <c r="A174" s="27"/>
      <c r="B174" s="28"/>
      <c r="C174" s="28"/>
    </row>
    <row r="175" spans="1:3" ht="16.5">
      <c r="A175" s="27"/>
      <c r="B175" s="28"/>
      <c r="C175" s="28"/>
    </row>
    <row r="176" spans="1:3" ht="16.5">
      <c r="A176" s="27"/>
      <c r="B176" s="28"/>
      <c r="C176" s="28"/>
    </row>
    <row r="177" spans="1:3" ht="16.5">
      <c r="A177" s="27"/>
      <c r="B177" s="28"/>
      <c r="C177" s="28"/>
    </row>
    <row r="178" spans="1:3" ht="16.5">
      <c r="A178" s="27"/>
      <c r="B178" s="28"/>
      <c r="C178" s="28"/>
    </row>
    <row r="179" spans="1:3" ht="16.5">
      <c r="A179" s="27"/>
      <c r="B179" s="28"/>
      <c r="C179" s="28"/>
    </row>
    <row r="180" spans="1:3" ht="16.5">
      <c r="A180" s="27"/>
      <c r="B180" s="28"/>
      <c r="C180" s="28"/>
    </row>
    <row r="181" spans="1:3" ht="16.5">
      <c r="A181" s="27"/>
      <c r="B181" s="28"/>
      <c r="C181" s="28"/>
    </row>
    <row r="182" spans="1:3" ht="16.5">
      <c r="A182" s="27"/>
      <c r="B182" s="28"/>
      <c r="C182" s="28"/>
    </row>
    <row r="183" spans="1:3" ht="16.5">
      <c r="A183" s="27"/>
      <c r="B183" s="28"/>
      <c r="C183" s="28"/>
    </row>
    <row r="184" spans="1:3" ht="16.5">
      <c r="A184" s="27"/>
      <c r="B184" s="28"/>
      <c r="C184" s="28"/>
    </row>
    <row r="185" spans="1:3" ht="16.5">
      <c r="A185" s="27"/>
      <c r="B185" s="28"/>
      <c r="C185" s="28"/>
    </row>
    <row r="186" spans="1:3" ht="16.5">
      <c r="A186" s="27"/>
      <c r="B186" s="28"/>
      <c r="C186" s="28"/>
    </row>
    <row r="187" spans="1:3" ht="16.5">
      <c r="A187" s="27"/>
      <c r="B187" s="28"/>
      <c r="C187" s="28"/>
    </row>
    <row r="188" spans="1:3" ht="16.5">
      <c r="A188" s="27"/>
      <c r="B188" s="28"/>
      <c r="C188" s="28"/>
    </row>
    <row r="189" spans="1:3" ht="16.5">
      <c r="A189" s="27"/>
      <c r="B189" s="28"/>
      <c r="C189" s="28"/>
    </row>
    <row r="190" spans="1:3" ht="16.5">
      <c r="A190" s="27"/>
      <c r="B190" s="28"/>
      <c r="C190" s="28"/>
    </row>
    <row r="191" spans="1:3" ht="16.5">
      <c r="A191" s="27"/>
      <c r="B191" s="28"/>
      <c r="C191" s="28"/>
    </row>
    <row r="192" spans="1:3" ht="16.5">
      <c r="A192" s="27"/>
      <c r="B192" s="28"/>
      <c r="C192" s="28"/>
    </row>
    <row r="193" spans="1:3" ht="16.5">
      <c r="A193" s="27"/>
      <c r="B193" s="28"/>
      <c r="C193" s="28"/>
    </row>
    <row r="194" spans="1:3" ht="16.5">
      <c r="A194" s="27"/>
      <c r="B194" s="28"/>
      <c r="C194" s="28"/>
    </row>
    <row r="195" spans="1:3" ht="16.5">
      <c r="A195" s="27"/>
      <c r="B195" s="28"/>
      <c r="C195" s="28"/>
    </row>
    <row r="196" spans="1:3" ht="16.5">
      <c r="A196" s="27"/>
      <c r="B196" s="28"/>
      <c r="C196" s="28"/>
    </row>
    <row r="197" spans="1:3" ht="16.5">
      <c r="A197" s="27"/>
      <c r="B197" s="28"/>
      <c r="C197" s="28"/>
    </row>
    <row r="198" spans="1:3" ht="16.5">
      <c r="A198" s="27"/>
      <c r="B198" s="28"/>
      <c r="C198" s="28"/>
    </row>
    <row r="199" spans="1:3" ht="16.5">
      <c r="A199" s="27"/>
      <c r="B199" s="28"/>
      <c r="C199" s="28"/>
    </row>
    <row r="200" spans="1:3" ht="16.5">
      <c r="A200" s="27"/>
      <c r="B200" s="28"/>
      <c r="C200" s="28"/>
    </row>
    <row r="201" spans="1:3" ht="16.5">
      <c r="A201" s="27"/>
      <c r="B201" s="28"/>
      <c r="C201" s="28"/>
    </row>
    <row r="202" spans="1:3" ht="16.5">
      <c r="A202" s="27"/>
      <c r="B202" s="28"/>
      <c r="C202" s="28"/>
    </row>
    <row r="203" spans="1:3" ht="16.5">
      <c r="A203" s="27"/>
      <c r="B203" s="28"/>
      <c r="C203" s="28"/>
    </row>
    <row r="204" spans="1:3" ht="16.5">
      <c r="A204" s="27"/>
      <c r="B204" s="28"/>
      <c r="C204" s="28"/>
    </row>
    <row r="205" spans="1:3" ht="16.5">
      <c r="A205" s="27"/>
      <c r="B205" s="28"/>
      <c r="C205" s="28"/>
    </row>
    <row r="206" spans="1:3" ht="16.5">
      <c r="A206" s="27"/>
      <c r="B206" s="28"/>
      <c r="C206" s="28"/>
    </row>
    <row r="207" spans="1:3" ht="16.5">
      <c r="A207" s="27"/>
      <c r="B207" s="28"/>
      <c r="C207" s="28"/>
    </row>
    <row r="208" spans="1:3" ht="16.5">
      <c r="A208" s="27"/>
      <c r="B208" s="28"/>
      <c r="C208" s="28"/>
    </row>
    <row r="209" spans="1:3" ht="16.5">
      <c r="A209" s="27"/>
      <c r="B209" s="28"/>
      <c r="C209" s="28"/>
    </row>
    <row r="210" spans="1:3" ht="16.5">
      <c r="A210" s="27"/>
      <c r="B210" s="28"/>
      <c r="C210" s="28"/>
    </row>
    <row r="211" spans="1:3" ht="16.5">
      <c r="A211" s="27"/>
      <c r="B211" s="28"/>
      <c r="C211" s="28"/>
    </row>
    <row r="212" spans="1:3" ht="16.5">
      <c r="A212" s="27"/>
      <c r="B212" s="28"/>
      <c r="C212" s="28"/>
    </row>
    <row r="213" spans="1:3" ht="16.5">
      <c r="A213" s="27"/>
      <c r="B213" s="28"/>
      <c r="C213" s="28"/>
    </row>
    <row r="214" spans="1:3" ht="16.5">
      <c r="A214" s="27"/>
      <c r="B214" s="28"/>
      <c r="C214" s="28"/>
    </row>
    <row r="215" spans="1:3" ht="16.5">
      <c r="A215" s="27"/>
      <c r="B215" s="28"/>
      <c r="C215" s="28"/>
    </row>
    <row r="216" spans="1:3" ht="16.5">
      <c r="A216" s="27"/>
      <c r="B216" s="28"/>
      <c r="C216" s="28"/>
    </row>
    <row r="217" spans="1:3" ht="16.5">
      <c r="A217" s="27"/>
      <c r="B217" s="28"/>
      <c r="C217" s="28"/>
    </row>
    <row r="218" spans="1:3" ht="16.5">
      <c r="A218" s="27"/>
      <c r="B218" s="28"/>
      <c r="C218" s="28"/>
    </row>
    <row r="219" spans="1:3" ht="16.5">
      <c r="A219" s="27"/>
      <c r="B219" s="28"/>
      <c r="C219" s="28"/>
    </row>
    <row r="220" spans="1:3" ht="16.5">
      <c r="A220" s="27"/>
      <c r="B220" s="28"/>
      <c r="C220" s="28"/>
    </row>
    <row r="221" spans="1:3" ht="16.5">
      <c r="A221" s="27"/>
      <c r="B221" s="28"/>
      <c r="C221" s="28"/>
    </row>
    <row r="222" spans="1:3" ht="16.5">
      <c r="A222" s="27"/>
      <c r="B222" s="28"/>
      <c r="C222" s="28"/>
    </row>
    <row r="223" spans="1:3" ht="16.5">
      <c r="A223" s="27"/>
      <c r="B223" s="28"/>
      <c r="C223" s="28"/>
    </row>
    <row r="224" spans="1:3" ht="16.5">
      <c r="A224" s="27"/>
      <c r="B224" s="28"/>
      <c r="C224" s="28"/>
    </row>
    <row r="225" spans="1:3" ht="16.5">
      <c r="A225" s="27"/>
      <c r="B225" s="28"/>
      <c r="C225" s="28"/>
    </row>
    <row r="226" spans="1:3" ht="16.5">
      <c r="A226" s="27"/>
      <c r="B226" s="28"/>
      <c r="C226" s="28"/>
    </row>
    <row r="227" spans="1:3" ht="16.5">
      <c r="A227" s="27"/>
      <c r="B227" s="28"/>
      <c r="C227" s="28"/>
    </row>
    <row r="228" spans="1:3" ht="16.5">
      <c r="A228" s="27"/>
      <c r="B228" s="28"/>
      <c r="C228" s="28"/>
    </row>
    <row r="229" spans="1:3" ht="16.5">
      <c r="A229" s="27"/>
      <c r="B229" s="28"/>
      <c r="C229" s="28"/>
    </row>
    <row r="230" spans="1:3" ht="16.5">
      <c r="A230" s="27"/>
      <c r="B230" s="28"/>
      <c r="C230" s="28"/>
    </row>
    <row r="231" spans="1:3" ht="16.5">
      <c r="A231" s="27"/>
      <c r="B231" s="28"/>
      <c r="C231" s="28"/>
    </row>
    <row r="232" spans="1:3" ht="16.5">
      <c r="A232" s="27"/>
      <c r="B232" s="28"/>
      <c r="C232" s="28"/>
    </row>
    <row r="233" spans="1:3" ht="16.5">
      <c r="A233" s="27"/>
      <c r="B233" s="28"/>
      <c r="C233" s="28"/>
    </row>
    <row r="234" spans="1:3" ht="16.5">
      <c r="A234" s="27"/>
      <c r="B234" s="28"/>
      <c r="C234" s="28"/>
    </row>
    <row r="235" spans="1:3" ht="16.5">
      <c r="A235" s="27"/>
      <c r="B235" s="28"/>
      <c r="C235" s="28"/>
    </row>
    <row r="236" spans="1:3" ht="16.5">
      <c r="A236" s="27"/>
      <c r="B236" s="28"/>
      <c r="C236" s="28"/>
    </row>
    <row r="237" spans="1:3" ht="16.5">
      <c r="A237" s="27"/>
      <c r="B237" s="28"/>
      <c r="C237" s="28"/>
    </row>
    <row r="238" spans="1:3" ht="16.5">
      <c r="A238" s="27"/>
      <c r="B238" s="28"/>
      <c r="C238" s="28"/>
    </row>
    <row r="239" spans="1:3" ht="16.5">
      <c r="A239" s="27"/>
      <c r="B239" s="28"/>
      <c r="C239" s="28"/>
    </row>
    <row r="240" spans="1:3" ht="16.5">
      <c r="A240" s="27"/>
      <c r="B240" s="28"/>
      <c r="C240" s="28"/>
    </row>
    <row r="241" spans="1:3" ht="16.5">
      <c r="A241" s="27"/>
      <c r="B241" s="28"/>
      <c r="C241" s="28"/>
    </row>
    <row r="242" spans="1:3" ht="16.5">
      <c r="A242" s="27"/>
      <c r="B242" s="28"/>
      <c r="C242" s="28"/>
    </row>
    <row r="243" spans="1:3" ht="16.5">
      <c r="A243" s="27"/>
      <c r="B243" s="28"/>
      <c r="C243" s="28"/>
    </row>
    <row r="244" spans="1:3" ht="16.5">
      <c r="A244" s="27"/>
      <c r="B244" s="28"/>
      <c r="C244" s="28"/>
    </row>
    <row r="245" spans="1:3" ht="16.5">
      <c r="A245" s="27"/>
      <c r="B245" s="28"/>
      <c r="C245" s="28"/>
    </row>
    <row r="246" spans="1:3" ht="16.5">
      <c r="A246" s="27"/>
      <c r="B246" s="28"/>
      <c r="C246" s="28"/>
    </row>
    <row r="247" spans="1:3" ht="16.5">
      <c r="A247" s="27"/>
      <c r="B247" s="28"/>
      <c r="C247" s="28"/>
    </row>
    <row r="248" spans="1:3" ht="16.5">
      <c r="A248" s="27"/>
      <c r="B248" s="28"/>
      <c r="C248" s="28"/>
    </row>
    <row r="249" spans="1:3" ht="16.5">
      <c r="A249" s="27"/>
      <c r="B249" s="28"/>
      <c r="C249" s="28"/>
    </row>
    <row r="250" spans="1:3" ht="16.5">
      <c r="A250" s="27"/>
      <c r="B250" s="28"/>
      <c r="C250" s="28"/>
    </row>
    <row r="251" spans="1:3" ht="16.5">
      <c r="A251" s="27"/>
      <c r="B251" s="28"/>
      <c r="C251" s="28"/>
    </row>
    <row r="252" spans="1:3" ht="16.5">
      <c r="A252" s="27"/>
      <c r="B252" s="28"/>
      <c r="C252" s="28"/>
    </row>
    <row r="253" spans="1:3" ht="16.5">
      <c r="A253" s="27"/>
      <c r="B253" s="28"/>
      <c r="C253" s="28"/>
    </row>
    <row r="254" spans="1:3" ht="16.5">
      <c r="A254" s="27"/>
      <c r="B254" s="28"/>
      <c r="C254" s="28"/>
    </row>
    <row r="255" spans="1:3" ht="16.5">
      <c r="A255" s="27"/>
      <c r="B255" s="28"/>
      <c r="C255" s="28"/>
    </row>
    <row r="256" spans="1:3" ht="16.5">
      <c r="A256" s="27"/>
      <c r="B256" s="28"/>
      <c r="C256" s="28"/>
    </row>
    <row r="257" spans="1:3" ht="16.5">
      <c r="A257" s="27"/>
      <c r="B257" s="28"/>
      <c r="C257" s="28"/>
    </row>
    <row r="258" spans="1:3" ht="16.5">
      <c r="A258" s="27"/>
      <c r="B258" s="28"/>
      <c r="C258" s="28"/>
    </row>
    <row r="259" spans="1:3" ht="16.5">
      <c r="A259" s="27"/>
      <c r="B259" s="28"/>
      <c r="C259" s="28"/>
    </row>
    <row r="260" spans="1:3" ht="16.5">
      <c r="A260" s="27"/>
      <c r="B260" s="28"/>
      <c r="C260" s="28"/>
    </row>
    <row r="261" spans="1:3" ht="16.5">
      <c r="A261" s="27"/>
      <c r="B261" s="28"/>
      <c r="C261" s="28"/>
    </row>
    <row r="262" spans="1:3" ht="16.5">
      <c r="A262" s="27"/>
      <c r="B262" s="28"/>
      <c r="C262" s="28"/>
    </row>
    <row r="263" spans="1:3" ht="16.5">
      <c r="A263" s="27"/>
      <c r="B263" s="28"/>
      <c r="C263" s="28"/>
    </row>
    <row r="264" spans="1:3" ht="16.5">
      <c r="A264" s="27"/>
      <c r="B264" s="28"/>
      <c r="C264" s="28"/>
    </row>
    <row r="265" spans="1:3" ht="16.5">
      <c r="A265" s="27"/>
      <c r="B265" s="28"/>
      <c r="C265" s="28"/>
    </row>
    <row r="266" spans="1:3" ht="16.5">
      <c r="A266" s="27"/>
      <c r="B266" s="28"/>
      <c r="C266" s="28"/>
    </row>
    <row r="267" spans="1:3" ht="16.5">
      <c r="A267" s="27"/>
      <c r="B267" s="28"/>
      <c r="C267" s="28"/>
    </row>
    <row r="268" spans="1:3" ht="16.5">
      <c r="A268" s="27"/>
      <c r="B268" s="28"/>
      <c r="C268" s="28"/>
    </row>
    <row r="269" spans="1:3" ht="16.5">
      <c r="A269" s="27"/>
      <c r="B269" s="28"/>
      <c r="C269" s="28"/>
    </row>
    <row r="270" spans="1:3" ht="16.5">
      <c r="A270" s="27"/>
      <c r="B270" s="28"/>
      <c r="C270" s="28"/>
    </row>
    <row r="271" spans="1:3" ht="16.5">
      <c r="A271" s="27"/>
      <c r="B271" s="28"/>
      <c r="C271" s="28"/>
    </row>
    <row r="272" spans="1:3" ht="16.5">
      <c r="A272" s="27"/>
      <c r="B272" s="28"/>
      <c r="C272" s="28"/>
    </row>
    <row r="273" spans="1:3" ht="16.5">
      <c r="A273" s="27"/>
      <c r="B273" s="28"/>
      <c r="C273" s="28"/>
    </row>
    <row r="274" spans="1:3" ht="16.5">
      <c r="A274" s="27"/>
      <c r="B274" s="28"/>
      <c r="C274" s="28"/>
    </row>
    <row r="275" spans="1:3" ht="16.5">
      <c r="A275" s="27"/>
      <c r="B275" s="28"/>
      <c r="C275" s="28"/>
    </row>
    <row r="276" spans="1:3" ht="16.5">
      <c r="A276" s="27"/>
      <c r="B276" s="28"/>
      <c r="C276" s="28"/>
    </row>
    <row r="277" spans="1:3" ht="16.5">
      <c r="A277" s="27"/>
      <c r="B277" s="28"/>
      <c r="C277" s="28"/>
    </row>
    <row r="278" spans="1:3" ht="16.5">
      <c r="A278" s="27"/>
      <c r="B278" s="28"/>
      <c r="C278" s="28"/>
    </row>
    <row r="279" spans="1:3" ht="16.5">
      <c r="A279" s="27"/>
      <c r="B279" s="28"/>
      <c r="C279" s="28"/>
    </row>
    <row r="280" spans="1:3" ht="16.5">
      <c r="A280" s="27"/>
      <c r="B280" s="28"/>
      <c r="C280" s="28"/>
    </row>
    <row r="281" spans="1:3" ht="16.5">
      <c r="A281" s="27"/>
      <c r="B281" s="28"/>
      <c r="C281" s="28"/>
    </row>
    <row r="282" spans="1:3" ht="16.5">
      <c r="A282" s="27"/>
      <c r="B282" s="28"/>
      <c r="C282" s="28"/>
    </row>
    <row r="283" spans="1:3" ht="16.5">
      <c r="A283" s="27"/>
      <c r="B283" s="28"/>
      <c r="C283" s="28"/>
    </row>
    <row r="284" spans="1:3" ht="16.5">
      <c r="A284" s="27"/>
      <c r="B284" s="28"/>
      <c r="C284" s="28"/>
    </row>
    <row r="285" spans="1:3" ht="16.5">
      <c r="A285" s="27"/>
      <c r="B285" s="28"/>
      <c r="C285" s="28"/>
    </row>
    <row r="286" spans="1:3" ht="16.5">
      <c r="A286" s="27"/>
      <c r="B286" s="28"/>
      <c r="C286" s="28"/>
    </row>
    <row r="287" spans="1:3" ht="16.5">
      <c r="A287" s="27"/>
      <c r="B287" s="28"/>
      <c r="C287" s="28"/>
    </row>
    <row r="288" spans="1:3" ht="16.5">
      <c r="A288" s="27"/>
      <c r="B288" s="28"/>
      <c r="C288" s="28"/>
    </row>
    <row r="289" spans="1:3" ht="16.5">
      <c r="A289" s="27"/>
      <c r="B289" s="28"/>
      <c r="C289" s="28"/>
    </row>
    <row r="290" spans="1:3" ht="16.5">
      <c r="A290" s="27"/>
      <c r="B290" s="28"/>
      <c r="C290" s="28"/>
    </row>
    <row r="291" spans="1:3" ht="16.5">
      <c r="A291" s="27"/>
      <c r="B291" s="28"/>
      <c r="C291" s="28"/>
    </row>
    <row r="292" spans="1:3" ht="16.5">
      <c r="A292" s="27"/>
      <c r="B292" s="28"/>
      <c r="C292" s="28"/>
    </row>
    <row r="293" spans="1:3" ht="16.5">
      <c r="A293" s="27"/>
      <c r="B293" s="28"/>
      <c r="C293" s="28"/>
    </row>
    <row r="294" spans="1:3" ht="16.5">
      <c r="A294" s="27"/>
      <c r="B294" s="28"/>
      <c r="C294" s="28"/>
    </row>
    <row r="295" spans="1:3" ht="16.5">
      <c r="A295" s="27"/>
      <c r="B295" s="28"/>
      <c r="C295" s="28"/>
    </row>
    <row r="296" spans="1:3" ht="16.5">
      <c r="A296" s="27"/>
      <c r="B296" s="28"/>
      <c r="C296" s="28"/>
    </row>
    <row r="297" spans="1:3" ht="16.5">
      <c r="A297" s="27"/>
      <c r="B297" s="28"/>
      <c r="C297" s="28"/>
    </row>
    <row r="298" spans="1:3" ht="16.5">
      <c r="A298" s="27"/>
      <c r="B298" s="28"/>
      <c r="C298" s="28"/>
    </row>
    <row r="299" spans="1:3" ht="16.5">
      <c r="A299" s="27"/>
      <c r="B299" s="28"/>
      <c r="C299" s="28"/>
    </row>
    <row r="300" spans="1:3" ht="16.5">
      <c r="A300" s="27"/>
      <c r="B300" s="28"/>
      <c r="C300" s="28"/>
    </row>
    <row r="301" spans="1:3" ht="16.5">
      <c r="A301" s="27"/>
      <c r="B301" s="28"/>
      <c r="C301" s="28"/>
    </row>
    <row r="302" spans="1:3" ht="16.5">
      <c r="A302" s="27"/>
      <c r="B302" s="28"/>
      <c r="C302" s="28"/>
    </row>
    <row r="303" spans="1:3" ht="16.5">
      <c r="A303" s="27"/>
      <c r="B303" s="28"/>
      <c r="C303" s="28"/>
    </row>
    <row r="304" spans="1:3" ht="16.5">
      <c r="A304" s="27"/>
      <c r="B304" s="28"/>
      <c r="C304" s="28"/>
    </row>
    <row r="305" spans="1:3" ht="16.5">
      <c r="A305" s="27"/>
      <c r="B305" s="28"/>
      <c r="C305" s="28"/>
    </row>
    <row r="306" spans="1:3" ht="16.5">
      <c r="A306" s="27"/>
      <c r="B306" s="28"/>
      <c r="C306" s="28"/>
    </row>
    <row r="307" spans="1:3" ht="16.5">
      <c r="A307" s="27"/>
      <c r="B307" s="28"/>
      <c r="C307" s="28"/>
    </row>
    <row r="308" spans="1:3" ht="16.5">
      <c r="A308" s="27"/>
      <c r="B308" s="28"/>
      <c r="C308" s="28"/>
    </row>
    <row r="309" spans="1:3" ht="16.5">
      <c r="A309" s="27"/>
      <c r="B309" s="28"/>
      <c r="C309" s="28"/>
    </row>
    <row r="310" spans="1:3" ht="16.5">
      <c r="A310" s="27"/>
      <c r="B310" s="28"/>
      <c r="C310" s="28"/>
    </row>
    <row r="311" spans="1:3" ht="16.5">
      <c r="A311" s="27"/>
      <c r="B311" s="28"/>
      <c r="C311" s="28"/>
    </row>
    <row r="312" spans="1:3" ht="16.5">
      <c r="A312" s="27"/>
      <c r="B312" s="28"/>
      <c r="C312" s="28"/>
    </row>
    <row r="313" spans="1:3" ht="16.5">
      <c r="A313" s="27"/>
      <c r="B313" s="28"/>
      <c r="C313" s="28"/>
    </row>
    <row r="314" spans="1:3" ht="16.5">
      <c r="A314" s="27"/>
      <c r="B314" s="28"/>
      <c r="C314" s="28"/>
    </row>
    <row r="315" spans="1:3" ht="16.5">
      <c r="A315" s="27"/>
      <c r="B315" s="28"/>
      <c r="C315" s="28"/>
    </row>
    <row r="316" spans="1:3" ht="16.5">
      <c r="A316" s="27"/>
      <c r="B316" s="28"/>
      <c r="C316" s="28"/>
    </row>
    <row r="317" spans="1:3" ht="16.5">
      <c r="A317" s="27"/>
      <c r="B317" s="28"/>
      <c r="C317" s="28"/>
    </row>
    <row r="318" spans="1:3" ht="16.5">
      <c r="A318" s="27"/>
      <c r="B318" s="28"/>
      <c r="C318" s="28"/>
    </row>
    <row r="319" spans="1:3" ht="16.5">
      <c r="A319" s="27"/>
      <c r="B319" s="28"/>
      <c r="C319" s="28"/>
    </row>
    <row r="320" spans="1:3" ht="16.5">
      <c r="A320" s="27"/>
      <c r="B320" s="28"/>
      <c r="C320" s="28"/>
    </row>
    <row r="321" spans="1:3" ht="16.5">
      <c r="A321" s="27"/>
      <c r="B321" s="28"/>
      <c r="C321" s="28"/>
    </row>
    <row r="322" spans="1:3" ht="16.5">
      <c r="A322" s="27"/>
      <c r="B322" s="28"/>
      <c r="C322" s="28"/>
    </row>
    <row r="323" spans="1:3" ht="16.5">
      <c r="A323" s="27"/>
      <c r="B323" s="28"/>
      <c r="C323" s="28"/>
    </row>
    <row r="324" spans="1:3" ht="16.5">
      <c r="A324" s="27"/>
      <c r="B324" s="28"/>
      <c r="C324" s="28"/>
    </row>
    <row r="325" spans="1:3" ht="16.5">
      <c r="A325" s="27"/>
      <c r="B325" s="28"/>
      <c r="C325" s="28"/>
    </row>
    <row r="326" spans="1:3" ht="16.5">
      <c r="A326" s="27"/>
      <c r="B326" s="28"/>
      <c r="C326" s="28"/>
    </row>
    <row r="327" spans="1:3" ht="16.5">
      <c r="A327" s="27"/>
      <c r="B327" s="28"/>
      <c r="C327" s="28"/>
    </row>
    <row r="328" spans="1:3" ht="16.5">
      <c r="A328" s="27"/>
      <c r="B328" s="28"/>
      <c r="C328" s="28"/>
    </row>
    <row r="329" spans="1:3" ht="16.5">
      <c r="A329" s="27"/>
      <c r="B329" s="28"/>
      <c r="C329" s="28"/>
    </row>
    <row r="330" spans="1:3" ht="16.5">
      <c r="A330" s="27"/>
      <c r="B330" s="28"/>
      <c r="C330" s="28"/>
    </row>
    <row r="331" spans="1:3" ht="16.5">
      <c r="A331" s="27"/>
      <c r="B331" s="28"/>
      <c r="C331" s="28"/>
    </row>
    <row r="332" spans="1:3" ht="16.5">
      <c r="A332" s="27"/>
      <c r="B332" s="28"/>
      <c r="C332" s="28"/>
    </row>
    <row r="333" spans="1:3" ht="16.5">
      <c r="A333" s="27"/>
      <c r="B333" s="28"/>
      <c r="C333" s="28"/>
    </row>
    <row r="334" spans="1:3" ht="16.5">
      <c r="A334" s="27"/>
      <c r="B334" s="28"/>
      <c r="C334" s="28"/>
    </row>
    <row r="335" spans="1:3" ht="16.5">
      <c r="A335" s="27"/>
      <c r="B335" s="28"/>
      <c r="C335" s="28"/>
    </row>
    <row r="336" spans="1:3" ht="16.5">
      <c r="A336" s="27"/>
      <c r="B336" s="28"/>
      <c r="C336" s="28"/>
    </row>
    <row r="337" spans="1:3" ht="16.5">
      <c r="A337" s="27"/>
      <c r="B337" s="28"/>
      <c r="C337" s="28"/>
    </row>
    <row r="338" spans="1:3" ht="16.5">
      <c r="A338" s="27"/>
      <c r="B338" s="28"/>
      <c r="C338" s="28"/>
    </row>
    <row r="339" spans="1:3" ht="16.5">
      <c r="A339" s="27"/>
      <c r="B339" s="28"/>
      <c r="C339" s="28"/>
    </row>
    <row r="340" spans="1:3" ht="16.5">
      <c r="A340" s="27"/>
      <c r="B340" s="28"/>
      <c r="C340" s="28"/>
    </row>
    <row r="341" spans="1:3" ht="16.5">
      <c r="A341" s="27"/>
      <c r="B341" s="28"/>
      <c r="C341" s="28"/>
    </row>
    <row r="342" spans="1:3" ht="16.5">
      <c r="A342" s="27"/>
      <c r="B342" s="28"/>
      <c r="C342" s="28"/>
    </row>
    <row r="343" spans="1:3" ht="16.5">
      <c r="A343" s="27"/>
      <c r="B343" s="28"/>
      <c r="C343" s="28"/>
    </row>
    <row r="344" spans="1:3" ht="16.5">
      <c r="A344" s="27"/>
      <c r="B344" s="28"/>
      <c r="C344" s="28"/>
    </row>
    <row r="345" spans="1:3" ht="16.5">
      <c r="A345" s="27"/>
      <c r="B345" s="28"/>
      <c r="C345" s="28"/>
    </row>
    <row r="346" spans="1:3" ht="16.5">
      <c r="A346" s="27"/>
      <c r="B346" s="28"/>
      <c r="C346" s="28"/>
    </row>
    <row r="347" spans="1:3" ht="16.5">
      <c r="A347" s="27"/>
      <c r="B347" s="28"/>
      <c r="C347" s="28"/>
    </row>
    <row r="348" spans="1:3" ht="16.5">
      <c r="A348" s="27"/>
      <c r="B348" s="28"/>
      <c r="C348" s="28"/>
    </row>
    <row r="349" spans="1:3" ht="16.5">
      <c r="A349" s="27"/>
      <c r="B349" s="28"/>
      <c r="C349" s="28"/>
    </row>
    <row r="350" spans="1:3" ht="16.5">
      <c r="A350" s="27"/>
      <c r="B350" s="28"/>
      <c r="C350" s="28"/>
    </row>
    <row r="351" spans="1:3" ht="16.5">
      <c r="A351" s="27"/>
      <c r="B351" s="28"/>
      <c r="C351" s="28"/>
    </row>
    <row r="352" spans="1:3" ht="16.5">
      <c r="A352" s="27"/>
      <c r="B352" s="28"/>
      <c r="C352" s="28"/>
    </row>
    <row r="353" spans="1:3" ht="16.5">
      <c r="A353" s="27"/>
      <c r="B353" s="28"/>
      <c r="C353" s="28"/>
    </row>
    <row r="354" spans="1:3" ht="16.5">
      <c r="A354" s="27"/>
      <c r="B354" s="28"/>
      <c r="C354" s="28"/>
    </row>
    <row r="355" spans="1:3" ht="16.5">
      <c r="A355" s="27"/>
      <c r="B355" s="28"/>
      <c r="C355" s="28"/>
    </row>
    <row r="356" spans="1:3" ht="16.5">
      <c r="A356" s="27"/>
      <c r="B356" s="28"/>
      <c r="C356" s="28"/>
    </row>
    <row r="357" spans="1:3" ht="16.5">
      <c r="A357" s="27"/>
      <c r="B357" s="28"/>
      <c r="C357" s="28"/>
    </row>
    <row r="358" spans="1:3" ht="16.5">
      <c r="A358" s="27"/>
      <c r="B358" s="28"/>
      <c r="C358" s="28"/>
    </row>
    <row r="359" spans="1:3" ht="16.5">
      <c r="A359" s="27"/>
      <c r="B359" s="28"/>
      <c r="C359" s="28"/>
    </row>
    <row r="360" spans="1:3" ht="16.5">
      <c r="A360" s="27"/>
      <c r="B360" s="28"/>
      <c r="C360" s="28"/>
    </row>
    <row r="361" spans="1:3" ht="16.5">
      <c r="A361" s="27"/>
      <c r="B361" s="28"/>
      <c r="C361" s="28"/>
    </row>
    <row r="362" spans="1:3" ht="16.5">
      <c r="A362" s="27"/>
      <c r="B362" s="28"/>
      <c r="C362" s="28"/>
    </row>
    <row r="363" spans="1:3" ht="16.5">
      <c r="A363" s="27"/>
      <c r="B363" s="28"/>
      <c r="C363" s="28"/>
    </row>
    <row r="364" spans="1:3" ht="16.5">
      <c r="A364" s="27"/>
      <c r="B364" s="28"/>
      <c r="C364" s="28"/>
    </row>
    <row r="365" spans="1:3" ht="16.5">
      <c r="A365" s="27"/>
      <c r="B365" s="28"/>
      <c r="C365" s="28"/>
    </row>
    <row r="366" spans="1:3" ht="16.5">
      <c r="A366" s="27"/>
      <c r="B366" s="28"/>
      <c r="C366" s="28"/>
    </row>
    <row r="367" spans="1:3" ht="16.5">
      <c r="A367" s="27"/>
      <c r="B367" s="28"/>
      <c r="C367" s="28"/>
    </row>
    <row r="368" spans="1:3" ht="16.5">
      <c r="A368" s="27"/>
      <c r="B368" s="28"/>
      <c r="C368" s="28"/>
    </row>
    <row r="369" spans="1:3" ht="16.5">
      <c r="A369" s="27"/>
      <c r="B369" s="28"/>
      <c r="C369" s="28"/>
    </row>
    <row r="370" spans="1:3" ht="16.5">
      <c r="A370" s="27"/>
      <c r="B370" s="28"/>
      <c r="C370" s="28"/>
    </row>
    <row r="371" spans="1:3" ht="16.5">
      <c r="A371" s="27"/>
      <c r="B371" s="28"/>
      <c r="C371" s="28"/>
    </row>
    <row r="372" spans="1:3" ht="16.5">
      <c r="A372" s="27"/>
      <c r="B372" s="28"/>
      <c r="C372" s="28"/>
    </row>
    <row r="373" spans="1:3" ht="16.5">
      <c r="A373" s="27"/>
      <c r="B373" s="28"/>
      <c r="C373" s="28"/>
    </row>
    <row r="374" spans="1:3" ht="16.5">
      <c r="A374" s="27"/>
      <c r="B374" s="28"/>
      <c r="C374" s="28"/>
    </row>
    <row r="375" spans="1:3" ht="16.5">
      <c r="A375" s="27"/>
      <c r="B375" s="28"/>
      <c r="C375" s="28"/>
    </row>
    <row r="376" spans="1:3" ht="16.5">
      <c r="A376" s="27"/>
      <c r="B376" s="28"/>
      <c r="C376" s="28"/>
    </row>
    <row r="377" spans="1:3" ht="16.5">
      <c r="A377" s="27"/>
      <c r="B377" s="28"/>
      <c r="C377" s="28"/>
    </row>
    <row r="378" spans="1:3" ht="16.5">
      <c r="A378" s="27"/>
      <c r="B378" s="28"/>
      <c r="C378" s="28"/>
    </row>
    <row r="379" spans="1:3" ht="16.5">
      <c r="A379" s="27"/>
      <c r="B379" s="28"/>
      <c r="C379" s="28"/>
    </row>
    <row r="380" spans="1:3" ht="16.5">
      <c r="A380" s="27"/>
      <c r="B380" s="28"/>
      <c r="C380" s="28"/>
    </row>
    <row r="381" spans="1:3" ht="16.5">
      <c r="A381" s="27"/>
      <c r="B381" s="28"/>
      <c r="C381" s="28"/>
    </row>
    <row r="382" spans="1:3" ht="16.5">
      <c r="A382" s="27"/>
      <c r="B382" s="28"/>
      <c r="C382" s="28"/>
    </row>
    <row r="383" spans="1:3" ht="16.5">
      <c r="A383" s="27"/>
      <c r="B383" s="28"/>
      <c r="C383" s="28"/>
    </row>
    <row r="384" spans="1:3" ht="16.5">
      <c r="A384" s="27"/>
      <c r="B384" s="28"/>
      <c r="C384" s="28"/>
    </row>
    <row r="385" spans="1:3" ht="16.5">
      <c r="A385" s="27"/>
      <c r="B385" s="28"/>
      <c r="C385" s="28"/>
    </row>
    <row r="386" spans="1:3" ht="16.5">
      <c r="A386" s="27"/>
      <c r="B386" s="28"/>
      <c r="C386" s="28"/>
    </row>
    <row r="387" spans="1:3" ht="16.5">
      <c r="A387" s="27"/>
      <c r="B387" s="28"/>
      <c r="C387" s="28"/>
    </row>
    <row r="388" spans="1:3" ht="16.5">
      <c r="A388" s="27"/>
      <c r="B388" s="28"/>
      <c r="C388" s="28"/>
    </row>
    <row r="389" spans="1:3" ht="16.5">
      <c r="A389" s="27"/>
      <c r="B389" s="28"/>
      <c r="C389" s="28"/>
    </row>
    <row r="390" spans="1:3" ht="16.5">
      <c r="A390" s="27"/>
      <c r="B390" s="28"/>
      <c r="C390" s="28"/>
    </row>
    <row r="391" spans="1:3" ht="16.5">
      <c r="A391" s="27"/>
      <c r="B391" s="28"/>
      <c r="C391" s="28"/>
    </row>
    <row r="392" spans="1:3" ht="16.5">
      <c r="A392" s="27"/>
      <c r="B392" s="28"/>
      <c r="C392" s="28"/>
    </row>
    <row r="393" spans="1:3" ht="16.5">
      <c r="A393" s="27"/>
      <c r="B393" s="28"/>
      <c r="C393" s="28"/>
    </row>
    <row r="394" spans="1:3" ht="16.5">
      <c r="A394" s="27"/>
      <c r="B394" s="28"/>
      <c r="C394" s="28"/>
    </row>
    <row r="395" spans="1:3" ht="16.5">
      <c r="A395" s="27"/>
      <c r="B395" s="28"/>
      <c r="C395" s="28"/>
    </row>
    <row r="396" spans="1:3" ht="16.5">
      <c r="A396" s="27"/>
      <c r="B396" s="28"/>
      <c r="C396" s="28"/>
    </row>
    <row r="397" spans="1:3" ht="16.5">
      <c r="A397" s="27"/>
      <c r="B397" s="28"/>
      <c r="C397" s="28"/>
    </row>
    <row r="398" spans="1:3" ht="16.5">
      <c r="A398" s="27"/>
      <c r="B398" s="28"/>
      <c r="C398" s="28"/>
    </row>
    <row r="399" spans="1:3" ht="16.5">
      <c r="A399" s="27"/>
      <c r="B399" s="28"/>
      <c r="C399" s="28"/>
    </row>
    <row r="400" spans="1:3" ht="16.5">
      <c r="A400" s="27"/>
      <c r="B400" s="28"/>
      <c r="C400" s="28"/>
    </row>
    <row r="401" spans="1:3" ht="16.5">
      <c r="A401" s="27"/>
      <c r="B401" s="28"/>
      <c r="C401" s="28"/>
    </row>
    <row r="402" spans="1:3" ht="16.5">
      <c r="A402" s="27"/>
      <c r="B402" s="28"/>
      <c r="C402" s="28"/>
    </row>
    <row r="403" spans="1:3" ht="16.5">
      <c r="A403" s="27"/>
      <c r="B403" s="28"/>
      <c r="C403" s="28"/>
    </row>
    <row r="404" spans="1:3" ht="16.5">
      <c r="A404" s="27"/>
      <c r="B404" s="28"/>
      <c r="C404" s="28"/>
    </row>
    <row r="405" spans="1:3" ht="16.5">
      <c r="A405" s="27"/>
      <c r="B405" s="28"/>
      <c r="C405" s="28"/>
    </row>
    <row r="406" spans="1:3" ht="16.5">
      <c r="A406" s="27"/>
      <c r="B406" s="28"/>
      <c r="C406" s="28"/>
    </row>
    <row r="407" spans="1:3" ht="16.5">
      <c r="A407" s="27"/>
      <c r="B407" s="28"/>
      <c r="C407" s="28"/>
    </row>
    <row r="408" spans="1:3" ht="16.5">
      <c r="A408" s="27"/>
      <c r="B408" s="28"/>
      <c r="C408" s="28"/>
    </row>
    <row r="409" spans="1:3" ht="16.5">
      <c r="A409" s="27"/>
      <c r="B409" s="28"/>
      <c r="C409" s="28"/>
    </row>
    <row r="410" spans="1:3" ht="16.5">
      <c r="A410" s="27"/>
      <c r="B410" s="28"/>
      <c r="C410" s="28"/>
    </row>
    <row r="411" spans="1:3" ht="16.5">
      <c r="A411" s="27"/>
      <c r="B411" s="28"/>
      <c r="C411" s="28"/>
    </row>
    <row r="412" spans="1:3" ht="16.5">
      <c r="A412" s="27"/>
      <c r="B412" s="28"/>
      <c r="C412" s="28"/>
    </row>
    <row r="413" spans="1:3" ht="16.5">
      <c r="A413" s="27"/>
      <c r="B413" s="28"/>
      <c r="C413" s="28"/>
    </row>
    <row r="414" spans="1:3" ht="16.5">
      <c r="A414" s="27"/>
      <c r="B414" s="28"/>
      <c r="C414" s="28"/>
    </row>
    <row r="415" spans="1:3" ht="16.5">
      <c r="A415" s="27"/>
      <c r="B415" s="28"/>
      <c r="C415" s="28"/>
    </row>
    <row r="416" spans="1:3" ht="16.5">
      <c r="A416" s="27"/>
      <c r="B416" s="28"/>
      <c r="C416" s="28"/>
    </row>
    <row r="417" spans="1:3" ht="16.5">
      <c r="A417" s="27"/>
      <c r="B417" s="28"/>
      <c r="C417" s="28"/>
    </row>
    <row r="418" spans="1:3" ht="16.5">
      <c r="A418" s="27"/>
      <c r="B418" s="28"/>
      <c r="C418" s="28"/>
    </row>
    <row r="419" spans="1:3" ht="16.5">
      <c r="A419" s="27"/>
      <c r="B419" s="28"/>
      <c r="C419" s="28"/>
    </row>
    <row r="420" spans="1:3" ht="16.5">
      <c r="A420" s="27"/>
      <c r="B420" s="28"/>
      <c r="C420" s="28"/>
    </row>
    <row r="421" spans="1:3" ht="16.5">
      <c r="A421" s="27"/>
      <c r="B421" s="28"/>
      <c r="C421" s="28"/>
    </row>
    <row r="422" spans="1:3" ht="16.5">
      <c r="A422" s="27"/>
      <c r="B422" s="28"/>
      <c r="C422" s="28"/>
    </row>
    <row r="423" spans="1:3" ht="16.5">
      <c r="A423" s="27"/>
      <c r="B423" s="28"/>
      <c r="C423" s="28"/>
    </row>
    <row r="424" spans="1:3" ht="16.5">
      <c r="A424" s="27"/>
      <c r="B424" s="28"/>
      <c r="C424" s="28"/>
    </row>
    <row r="425" spans="1:3" ht="16.5">
      <c r="A425" s="27"/>
      <c r="B425" s="28"/>
      <c r="C425" s="28"/>
    </row>
    <row r="426" spans="1:3" ht="16.5">
      <c r="A426" s="27"/>
      <c r="B426" s="28"/>
      <c r="C426" s="28"/>
    </row>
    <row r="427" spans="1:3" ht="16.5">
      <c r="A427" s="27"/>
      <c r="B427" s="28"/>
      <c r="C427" s="28"/>
    </row>
    <row r="428" spans="1:3" ht="16.5">
      <c r="A428" s="27"/>
      <c r="B428" s="28"/>
      <c r="C428" s="28"/>
    </row>
    <row r="429" spans="1:3" ht="16.5">
      <c r="A429" s="27"/>
      <c r="B429" s="28"/>
      <c r="C429" s="28"/>
    </row>
    <row r="430" spans="1:3" ht="16.5">
      <c r="A430" s="27"/>
      <c r="B430" s="28"/>
      <c r="C430" s="28"/>
    </row>
    <row r="431" spans="1:3" ht="16.5">
      <c r="A431" s="27"/>
      <c r="B431" s="28"/>
      <c r="C431" s="28"/>
    </row>
    <row r="432" spans="1:3" ht="16.5">
      <c r="A432" s="27"/>
      <c r="B432" s="28"/>
      <c r="C432" s="28"/>
    </row>
    <row r="433" spans="1:3" ht="16.5">
      <c r="A433" s="27"/>
      <c r="B433" s="28"/>
      <c r="C433" s="28"/>
    </row>
    <row r="434" spans="1:3" ht="16.5">
      <c r="A434" s="27"/>
      <c r="B434" s="28"/>
      <c r="C434" s="28"/>
    </row>
    <row r="435" spans="1:3" ht="16.5">
      <c r="A435" s="27"/>
      <c r="B435" s="28"/>
      <c r="C435" s="28"/>
    </row>
    <row r="436" spans="1:3" ht="16.5">
      <c r="A436" s="27"/>
      <c r="B436" s="28"/>
      <c r="C436" s="28"/>
    </row>
    <row r="437" spans="1:3" ht="16.5">
      <c r="A437" s="27"/>
      <c r="B437" s="28"/>
      <c r="C437" s="28"/>
    </row>
    <row r="438" spans="1:3" ht="16.5">
      <c r="A438" s="27"/>
      <c r="B438" s="28"/>
      <c r="C438" s="28"/>
    </row>
    <row r="439" spans="1:3" ht="16.5">
      <c r="A439" s="27"/>
      <c r="B439" s="28"/>
      <c r="C439" s="28"/>
    </row>
    <row r="440" spans="1:3" ht="16.5">
      <c r="A440" s="27"/>
      <c r="B440" s="28"/>
      <c r="C440" s="28"/>
    </row>
    <row r="441" spans="1:3" ht="16.5">
      <c r="A441" s="27"/>
      <c r="B441" s="28"/>
      <c r="C441" s="28"/>
    </row>
    <row r="442" spans="1:3" ht="16.5">
      <c r="A442" s="27"/>
      <c r="B442" s="28"/>
      <c r="C442" s="28"/>
    </row>
    <row r="443" spans="1:3" ht="16.5">
      <c r="A443" s="27"/>
      <c r="B443" s="28"/>
      <c r="C443" s="28"/>
    </row>
    <row r="444" spans="1:3" ht="16.5">
      <c r="A444" s="27"/>
      <c r="B444" s="28"/>
      <c r="C444" s="28"/>
    </row>
    <row r="445" spans="1:3" ht="16.5">
      <c r="A445" s="27"/>
      <c r="B445" s="28"/>
      <c r="C445" s="28"/>
    </row>
    <row r="446" spans="1:3" ht="16.5">
      <c r="A446" s="27"/>
      <c r="B446" s="28"/>
      <c r="C446" s="28"/>
    </row>
    <row r="447" spans="1:3" ht="16.5">
      <c r="A447" s="27"/>
      <c r="B447" s="28"/>
      <c r="C447" s="28"/>
    </row>
    <row r="448" spans="1:3" ht="16.5">
      <c r="A448" s="27"/>
      <c r="B448" s="28"/>
      <c r="C448" s="28"/>
    </row>
    <row r="449" spans="1:3" ht="16.5">
      <c r="A449" s="27"/>
      <c r="B449" s="28"/>
      <c r="C449" s="28"/>
    </row>
    <row r="450" spans="1:3" ht="16.5">
      <c r="A450" s="27"/>
      <c r="B450" s="28"/>
      <c r="C450" s="28"/>
    </row>
    <row r="451" spans="1:3" ht="16.5">
      <c r="A451" s="27"/>
      <c r="B451" s="28"/>
      <c r="C451" s="28"/>
    </row>
    <row r="452" spans="1:3" ht="16.5">
      <c r="A452" s="27"/>
      <c r="B452" s="28"/>
      <c r="C452" s="28"/>
    </row>
    <row r="453" spans="1:3" ht="16.5">
      <c r="A453" s="27"/>
      <c r="B453" s="28"/>
      <c r="C453" s="28"/>
    </row>
    <row r="454" spans="1:3" ht="16.5">
      <c r="A454" s="27"/>
      <c r="B454" s="28"/>
      <c r="C454" s="28"/>
    </row>
    <row r="455" spans="1:3" ht="16.5">
      <c r="A455" s="27"/>
      <c r="B455" s="28"/>
      <c r="C455" s="28"/>
    </row>
    <row r="456" spans="1:3" ht="16.5">
      <c r="A456" s="27"/>
      <c r="B456" s="28"/>
      <c r="C456" s="28"/>
    </row>
    <row r="457" spans="1:3" ht="16.5">
      <c r="A457" s="27"/>
      <c r="B457" s="28"/>
      <c r="C457" s="28"/>
    </row>
    <row r="458" spans="1:3" ht="16.5">
      <c r="A458" s="27"/>
      <c r="B458" s="28"/>
      <c r="C458" s="28"/>
    </row>
    <row r="459" spans="1:3" ht="16.5">
      <c r="A459" s="27"/>
      <c r="B459" s="28"/>
      <c r="C459" s="28"/>
    </row>
    <row r="460" spans="1:3" ht="16.5">
      <c r="A460" s="27"/>
      <c r="B460" s="28"/>
      <c r="C460" s="28"/>
    </row>
    <row r="461" spans="1:3" ht="16.5">
      <c r="A461" s="27"/>
      <c r="B461" s="28"/>
      <c r="C461" s="28"/>
    </row>
    <row r="462" spans="1:3" ht="16.5">
      <c r="A462" s="27"/>
      <c r="B462" s="28"/>
      <c r="C462" s="28"/>
    </row>
    <row r="463" spans="1:3" ht="16.5">
      <c r="A463" s="27"/>
      <c r="B463" s="28"/>
      <c r="C463" s="28"/>
    </row>
    <row r="464" spans="1:3" ht="16.5">
      <c r="A464" s="27"/>
      <c r="B464" s="28"/>
      <c r="C464" s="28"/>
    </row>
    <row r="465" spans="1:3" ht="16.5">
      <c r="A465" s="27"/>
      <c r="B465" s="28"/>
      <c r="C465" s="28"/>
    </row>
    <row r="466" spans="1:3" ht="16.5">
      <c r="A466" s="27"/>
      <c r="B466" s="28"/>
      <c r="C466" s="28"/>
    </row>
    <row r="467" spans="1:3" ht="16.5">
      <c r="A467" s="27"/>
      <c r="B467" s="28"/>
      <c r="C467" s="28"/>
    </row>
    <row r="468" spans="1:3" ht="16.5">
      <c r="A468" s="27"/>
      <c r="B468" s="28"/>
      <c r="C468" s="28"/>
    </row>
    <row r="469" spans="1:3" ht="16.5">
      <c r="A469" s="27"/>
      <c r="B469" s="28"/>
      <c r="C469" s="28"/>
    </row>
    <row r="470" spans="1:3" ht="16.5">
      <c r="A470" s="27"/>
      <c r="B470" s="28"/>
      <c r="C470" s="28"/>
    </row>
    <row r="471" spans="1:3" ht="16.5">
      <c r="A471" s="27"/>
      <c r="B471" s="28"/>
      <c r="C471" s="28"/>
    </row>
    <row r="472" spans="1:3" ht="16.5">
      <c r="A472" s="27"/>
      <c r="B472" s="28"/>
      <c r="C472" s="28"/>
    </row>
    <row r="473" spans="1:3" ht="16.5">
      <c r="A473" s="27"/>
      <c r="B473" s="28"/>
      <c r="C473" s="28"/>
    </row>
    <row r="474" spans="1:3" ht="16.5">
      <c r="A474" s="27"/>
      <c r="B474" s="28"/>
      <c r="C474" s="28"/>
    </row>
    <row r="475" spans="1:3" ht="16.5">
      <c r="A475" s="27"/>
      <c r="B475" s="28"/>
      <c r="C475" s="28"/>
    </row>
    <row r="476" spans="1:3" ht="16.5">
      <c r="A476" s="27"/>
      <c r="B476" s="28"/>
      <c r="C476" s="28"/>
    </row>
    <row r="477" spans="1:3" ht="16.5">
      <c r="A477" s="27"/>
      <c r="B477" s="28"/>
      <c r="C477" s="28"/>
    </row>
    <row r="478" spans="1:3" ht="16.5">
      <c r="A478" s="27"/>
      <c r="B478" s="28"/>
      <c r="C478" s="28"/>
    </row>
    <row r="479" spans="1:3" ht="16.5">
      <c r="A479" s="27"/>
      <c r="B479" s="28"/>
      <c r="C479" s="28"/>
    </row>
    <row r="480" spans="1:3" ht="16.5">
      <c r="A480" s="27"/>
      <c r="B480" s="28"/>
      <c r="C480" s="28"/>
    </row>
    <row r="481" spans="1:3" ht="16.5">
      <c r="A481" s="27"/>
      <c r="B481" s="28"/>
      <c r="C481" s="28"/>
    </row>
    <row r="482" spans="1:3" ht="16.5">
      <c r="A482" s="27"/>
      <c r="B482" s="28"/>
      <c r="C482" s="28"/>
    </row>
    <row r="483" spans="1:3" ht="16.5">
      <c r="A483" s="27"/>
      <c r="B483" s="28"/>
      <c r="C483" s="28"/>
    </row>
    <row r="484" spans="1:3" ht="16.5">
      <c r="A484" s="27"/>
      <c r="B484" s="28"/>
      <c r="C484" s="28"/>
    </row>
    <row r="485" spans="1:3" ht="16.5">
      <c r="A485" s="27"/>
      <c r="B485" s="28"/>
      <c r="C485" s="28"/>
    </row>
    <row r="486" spans="1:3" ht="16.5">
      <c r="A486" s="27"/>
      <c r="B486" s="28"/>
      <c r="C486" s="28"/>
    </row>
    <row r="487" spans="1:3" ht="16.5">
      <c r="A487" s="27"/>
      <c r="B487" s="28"/>
      <c r="C487" s="28"/>
    </row>
    <row r="488" spans="1:3" ht="16.5">
      <c r="A488" s="27"/>
      <c r="B488" s="28"/>
      <c r="C488" s="28"/>
    </row>
    <row r="489" spans="1:3" ht="16.5">
      <c r="A489" s="27"/>
      <c r="B489" s="28"/>
      <c r="C489" s="28"/>
    </row>
    <row r="490" spans="1:3" ht="16.5">
      <c r="A490" s="27"/>
      <c r="B490" s="28"/>
      <c r="C490" s="28"/>
    </row>
    <row r="491" spans="1:3" ht="16.5">
      <c r="A491" s="27"/>
      <c r="B491" s="28"/>
      <c r="C491" s="28"/>
    </row>
    <row r="492" spans="1:3" ht="16.5">
      <c r="A492" s="27"/>
      <c r="B492" s="28"/>
      <c r="C492" s="28"/>
    </row>
    <row r="493" spans="1:3" ht="16.5">
      <c r="A493" s="27"/>
      <c r="B493" s="28"/>
      <c r="C493" s="28"/>
    </row>
    <row r="494" spans="1:3" ht="16.5">
      <c r="A494" s="27"/>
      <c r="B494" s="28"/>
      <c r="C494" s="28"/>
    </row>
    <row r="495" spans="1:3" ht="16.5">
      <c r="A495" s="27"/>
      <c r="B495" s="28"/>
      <c r="C495" s="28"/>
    </row>
    <row r="496" spans="1:3" ht="16.5">
      <c r="A496" s="27"/>
      <c r="B496" s="28"/>
      <c r="C496" s="28"/>
    </row>
    <row r="497" spans="1:3" ht="16.5">
      <c r="A497" s="27"/>
      <c r="B497" s="28"/>
      <c r="C497" s="28"/>
    </row>
    <row r="498" spans="1:3" ht="16.5">
      <c r="A498" s="27"/>
      <c r="B498" s="28"/>
      <c r="C498" s="28"/>
    </row>
    <row r="499" spans="1:3" ht="16.5">
      <c r="A499" s="27"/>
      <c r="B499" s="28"/>
      <c r="C499" s="28"/>
    </row>
    <row r="500" spans="1:3" ht="16.5">
      <c r="A500" s="27"/>
      <c r="B500" s="28"/>
      <c r="C500" s="28"/>
    </row>
    <row r="501" spans="1:3" ht="16.5">
      <c r="A501" s="27"/>
      <c r="B501" s="28"/>
      <c r="C501" s="28"/>
    </row>
    <row r="502" spans="1:3" ht="16.5">
      <c r="A502" s="27"/>
      <c r="B502" s="28"/>
      <c r="C502" s="28"/>
    </row>
    <row r="503" spans="1:3" ht="16.5">
      <c r="A503" s="27"/>
      <c r="B503" s="28"/>
      <c r="C503" s="28"/>
    </row>
    <row r="504" spans="1:3" ht="16.5">
      <c r="A504" s="27"/>
      <c r="B504" s="28"/>
      <c r="C504" s="28"/>
    </row>
    <row r="505" spans="1:3" ht="16.5">
      <c r="A505" s="27"/>
      <c r="B505" s="28"/>
      <c r="C505" s="28"/>
    </row>
    <row r="506" spans="1:3" ht="16.5">
      <c r="A506" s="27"/>
      <c r="B506" s="28"/>
      <c r="C506" s="28"/>
    </row>
    <row r="507" spans="1:3" ht="16.5">
      <c r="A507" s="27"/>
      <c r="B507" s="28"/>
      <c r="C507" s="28"/>
    </row>
    <row r="508" spans="1:3" ht="16.5">
      <c r="A508" s="27"/>
      <c r="B508" s="28"/>
      <c r="C508" s="28"/>
    </row>
    <row r="509" spans="1:3" ht="16.5">
      <c r="A509" s="27"/>
      <c r="B509" s="28"/>
      <c r="C509" s="28"/>
    </row>
    <row r="510" spans="1:3" ht="16.5">
      <c r="A510" s="27"/>
      <c r="B510" s="28"/>
      <c r="C510" s="28"/>
    </row>
    <row r="511" spans="1:3" ht="16.5">
      <c r="A511" s="27"/>
      <c r="B511" s="28"/>
      <c r="C511" s="28"/>
    </row>
    <row r="512" spans="1:3" ht="16.5">
      <c r="A512" s="27"/>
      <c r="B512" s="28"/>
      <c r="C512" s="28"/>
    </row>
    <row r="513" spans="1:3" ht="16.5">
      <c r="A513" s="27"/>
      <c r="B513" s="28"/>
      <c r="C513" s="28"/>
    </row>
    <row r="514" spans="1:3" ht="16.5">
      <c r="A514" s="27"/>
      <c r="B514" s="28"/>
      <c r="C514" s="28"/>
    </row>
    <row r="515" spans="1:3" ht="16.5">
      <c r="A515" s="27"/>
      <c r="B515" s="28"/>
      <c r="C515" s="28"/>
    </row>
    <row r="516" spans="1:3" ht="16.5">
      <c r="A516" s="27"/>
      <c r="B516" s="28"/>
      <c r="C516" s="28"/>
    </row>
    <row r="517" spans="1:3" ht="16.5">
      <c r="A517" s="27"/>
      <c r="B517" s="28"/>
      <c r="C517" s="28"/>
    </row>
    <row r="518" spans="1:3" ht="16.5">
      <c r="A518" s="27"/>
      <c r="B518" s="28"/>
      <c r="C518" s="28"/>
    </row>
    <row r="519" spans="1:3" ht="16.5">
      <c r="A519" s="27"/>
      <c r="B519" s="28"/>
      <c r="C519" s="28"/>
    </row>
    <row r="520" spans="1:3" ht="16.5">
      <c r="A520" s="27"/>
      <c r="B520" s="28"/>
      <c r="C520" s="28"/>
    </row>
    <row r="521" spans="1:3" ht="16.5">
      <c r="A521" s="27"/>
      <c r="B521" s="28"/>
      <c r="C521" s="28"/>
    </row>
    <row r="522" spans="1:3" ht="16.5">
      <c r="A522" s="27"/>
      <c r="B522" s="28"/>
      <c r="C522" s="28"/>
    </row>
    <row r="523" spans="1:3" ht="16.5">
      <c r="A523" s="27"/>
      <c r="B523" s="28"/>
      <c r="C523" s="28"/>
    </row>
    <row r="524" spans="1:3" ht="16.5">
      <c r="A524" s="27"/>
      <c r="B524" s="28"/>
      <c r="C524" s="28"/>
    </row>
    <row r="525" spans="1:3" ht="16.5">
      <c r="A525" s="27"/>
      <c r="B525" s="28"/>
      <c r="C525" s="28"/>
    </row>
    <row r="526" spans="1:3" ht="16.5">
      <c r="A526" s="27"/>
      <c r="B526" s="28"/>
      <c r="C526" s="28"/>
    </row>
    <row r="527" spans="1:3" ht="16.5">
      <c r="A527" s="27"/>
      <c r="B527" s="28"/>
      <c r="C527" s="28"/>
    </row>
    <row r="528" spans="1:3" ht="16.5">
      <c r="A528" s="27"/>
      <c r="B528" s="28"/>
      <c r="C528" s="28"/>
    </row>
    <row r="529" spans="1:3" ht="16.5">
      <c r="A529" s="27"/>
      <c r="B529" s="28"/>
      <c r="C529" s="28"/>
    </row>
    <row r="530" spans="1:3" ht="16.5">
      <c r="A530" s="27"/>
      <c r="B530" s="28"/>
      <c r="C530" s="28"/>
    </row>
    <row r="531" spans="1:3" ht="16.5">
      <c r="A531" s="27"/>
      <c r="B531" s="28"/>
      <c r="C531" s="28"/>
    </row>
    <row r="532" spans="1:3" ht="16.5">
      <c r="A532" s="27"/>
      <c r="B532" s="28"/>
      <c r="C532" s="28"/>
    </row>
    <row r="533" spans="1:3" ht="16.5">
      <c r="A533" s="27"/>
      <c r="B533" s="28"/>
      <c r="C533" s="28"/>
    </row>
    <row r="534" spans="1:3" ht="16.5">
      <c r="A534" s="27"/>
      <c r="B534" s="28"/>
      <c r="C534" s="28"/>
    </row>
    <row r="535" spans="1:3" ht="16.5">
      <c r="A535" s="27"/>
      <c r="B535" s="28"/>
      <c r="C535" s="28"/>
    </row>
    <row r="536" spans="1:3" ht="16.5">
      <c r="A536" s="27"/>
      <c r="B536" s="28"/>
      <c r="C536" s="28"/>
    </row>
    <row r="537" spans="1:3" ht="16.5">
      <c r="A537" s="27"/>
      <c r="B537" s="28"/>
      <c r="C537" s="28"/>
    </row>
    <row r="538" spans="1:3" ht="16.5">
      <c r="A538" s="27"/>
      <c r="B538" s="28"/>
      <c r="C538" s="28"/>
    </row>
    <row r="539" spans="1:3" ht="16.5">
      <c r="A539" s="27"/>
      <c r="B539" s="28"/>
      <c r="C539" s="28"/>
    </row>
    <row r="540" spans="1:3" ht="16.5">
      <c r="A540" s="27"/>
      <c r="B540" s="28"/>
      <c r="C540" s="28"/>
    </row>
    <row r="541" spans="1:3" ht="16.5">
      <c r="A541" s="27"/>
      <c r="B541" s="28"/>
      <c r="C541" s="28"/>
    </row>
    <row r="542" spans="1:3" ht="16.5">
      <c r="A542" s="27"/>
      <c r="B542" s="28"/>
      <c r="C542" s="28"/>
    </row>
    <row r="543" spans="1:3" ht="16.5">
      <c r="A543" s="27"/>
      <c r="B543" s="28"/>
      <c r="C543" s="28"/>
    </row>
    <row r="544" spans="1:3" ht="16.5">
      <c r="A544" s="27"/>
      <c r="B544" s="28"/>
      <c r="C544" s="28"/>
    </row>
    <row r="545" spans="1:3" ht="16.5">
      <c r="A545" s="27"/>
      <c r="B545" s="28"/>
      <c r="C545" s="28"/>
    </row>
    <row r="546" spans="1:3" ht="16.5">
      <c r="A546" s="27"/>
      <c r="B546" s="28"/>
      <c r="C546" s="28"/>
    </row>
    <row r="547" spans="1:3" ht="16.5">
      <c r="A547" s="27"/>
      <c r="B547" s="28"/>
      <c r="C547" s="28"/>
    </row>
    <row r="548" spans="1:3" ht="16.5">
      <c r="A548" s="27"/>
      <c r="B548" s="28"/>
      <c r="C548" s="28"/>
    </row>
    <row r="549" spans="1:3" ht="16.5">
      <c r="A549" s="27"/>
      <c r="B549" s="28"/>
      <c r="C549" s="28"/>
    </row>
    <row r="550" spans="1:3" ht="16.5">
      <c r="A550" s="27"/>
      <c r="B550" s="28"/>
      <c r="C550" s="28"/>
    </row>
    <row r="551" spans="1:3" ht="16.5">
      <c r="A551" s="27"/>
      <c r="B551" s="28"/>
      <c r="C551" s="28"/>
    </row>
    <row r="552" spans="1:3" ht="16.5">
      <c r="A552" s="27"/>
      <c r="B552" s="28"/>
      <c r="C552" s="28"/>
    </row>
    <row r="553" spans="1:3" ht="16.5">
      <c r="A553" s="27"/>
      <c r="B553" s="28"/>
      <c r="C553" s="28"/>
    </row>
    <row r="554" spans="1:3" ht="16.5">
      <c r="A554" s="27"/>
      <c r="B554" s="28"/>
      <c r="C554" s="28"/>
    </row>
    <row r="555" spans="1:3" ht="16.5">
      <c r="A555" s="27"/>
      <c r="B555" s="28"/>
      <c r="C555" s="28"/>
    </row>
    <row r="556" spans="1:3" ht="16.5">
      <c r="A556" s="27"/>
      <c r="B556" s="28"/>
      <c r="C556" s="28"/>
    </row>
    <row r="557" spans="1:3" ht="16.5">
      <c r="A557" s="27"/>
      <c r="B557" s="28"/>
      <c r="C557" s="28"/>
    </row>
    <row r="558" spans="1:3" ht="16.5">
      <c r="A558" s="27"/>
      <c r="B558" s="28"/>
      <c r="C558" s="28"/>
    </row>
    <row r="559" spans="1:3" ht="16.5">
      <c r="A559" s="27"/>
      <c r="B559" s="28"/>
      <c r="C559" s="28"/>
    </row>
    <row r="560" spans="1:3" ht="16.5">
      <c r="A560" s="27"/>
      <c r="B560" s="28"/>
      <c r="C560" s="28"/>
    </row>
    <row r="561" spans="1:3" ht="16.5">
      <c r="A561" s="27"/>
      <c r="B561" s="28"/>
      <c r="C561" s="28"/>
    </row>
    <row r="562" spans="1:3" ht="16.5">
      <c r="A562" s="27"/>
      <c r="B562" s="28"/>
      <c r="C562" s="28"/>
    </row>
    <row r="563" spans="1:3" ht="16.5">
      <c r="A563" s="27"/>
      <c r="B563" s="28"/>
      <c r="C563" s="28"/>
    </row>
    <row r="564" spans="1:3" ht="16.5">
      <c r="A564" s="27"/>
      <c r="B564" s="28"/>
      <c r="C564" s="28"/>
    </row>
    <row r="565" spans="1:3" ht="16.5">
      <c r="A565" s="27"/>
      <c r="B565" s="28"/>
      <c r="C565" s="28"/>
    </row>
    <row r="566" spans="1:3" ht="16.5">
      <c r="A566" s="27"/>
      <c r="B566" s="28"/>
      <c r="C566" s="28"/>
    </row>
    <row r="567" spans="1:3" ht="16.5">
      <c r="A567" s="27"/>
      <c r="B567" s="28"/>
      <c r="C567" s="28"/>
    </row>
    <row r="568" spans="1:3" ht="16.5">
      <c r="A568" s="27"/>
      <c r="B568" s="28"/>
      <c r="C568" s="28"/>
    </row>
    <row r="569" spans="1:3" ht="16.5">
      <c r="A569" s="27"/>
      <c r="B569" s="28"/>
      <c r="C569" s="28"/>
    </row>
    <row r="570" spans="1:3" ht="16.5">
      <c r="A570" s="27"/>
      <c r="B570" s="28"/>
      <c r="C570" s="28"/>
    </row>
    <row r="571" spans="1:3" ht="16.5">
      <c r="A571" s="27"/>
      <c r="B571" s="28"/>
      <c r="C571" s="28"/>
    </row>
    <row r="572" spans="1:3" ht="16.5">
      <c r="A572" s="27"/>
      <c r="B572" s="28"/>
      <c r="C572" s="28"/>
    </row>
    <row r="573" spans="1:3" ht="16.5">
      <c r="A573" s="27"/>
      <c r="B573" s="28"/>
      <c r="C573" s="28"/>
    </row>
    <row r="574" ht="16.5">
      <c r="A574" s="27"/>
    </row>
    <row r="575" ht="16.5">
      <c r="A575" s="27"/>
    </row>
    <row r="576" ht="16.5">
      <c r="A576" s="27"/>
    </row>
    <row r="577" ht="16.5">
      <c r="A577" s="27"/>
    </row>
    <row r="578" ht="16.5">
      <c r="A578" s="27"/>
    </row>
    <row r="579" ht="16.5">
      <c r="A579" s="27"/>
    </row>
    <row r="580" ht="16.5">
      <c r="A580" s="27"/>
    </row>
    <row r="581" ht="16.5">
      <c r="A581" s="27"/>
    </row>
    <row r="582" ht="16.5">
      <c r="A582" s="27"/>
    </row>
    <row r="583" ht="16.5">
      <c r="A583" s="27"/>
    </row>
    <row r="584" ht="16.5">
      <c r="A584" s="27"/>
    </row>
    <row r="585" ht="16.5">
      <c r="A585" s="27"/>
    </row>
    <row r="586" ht="16.5">
      <c r="A586" s="27"/>
    </row>
    <row r="587" ht="16.5">
      <c r="A587" s="27"/>
    </row>
    <row r="588" ht="16.5">
      <c r="A588" s="27"/>
    </row>
    <row r="589" ht="16.5">
      <c r="A589" s="27"/>
    </row>
    <row r="590" ht="16.5">
      <c r="A590" s="27"/>
    </row>
    <row r="591" ht="16.5">
      <c r="A591" s="27"/>
    </row>
    <row r="592" ht="16.5">
      <c r="A592" s="27"/>
    </row>
    <row r="593" ht="16.5">
      <c r="A593" s="27"/>
    </row>
    <row r="594" ht="16.5">
      <c r="A594" s="27"/>
    </row>
    <row r="595" ht="16.5">
      <c r="A595" s="27"/>
    </row>
    <row r="596" ht="16.5">
      <c r="A596" s="27"/>
    </row>
    <row r="597" ht="16.5">
      <c r="A597" s="27"/>
    </row>
    <row r="598" ht="16.5">
      <c r="A598" s="27"/>
    </row>
    <row r="599" ht="16.5">
      <c r="A599" s="27"/>
    </row>
    <row r="600" ht="16.5">
      <c r="A600" s="27"/>
    </row>
    <row r="601" ht="16.5">
      <c r="A601" s="27"/>
    </row>
    <row r="602" ht="16.5">
      <c r="A602" s="27"/>
    </row>
    <row r="603" ht="16.5">
      <c r="A603" s="27"/>
    </row>
    <row r="604" ht="16.5">
      <c r="A604" s="27"/>
    </row>
    <row r="605" ht="16.5">
      <c r="A605" s="27"/>
    </row>
    <row r="606" ht="16.5">
      <c r="A606" s="27"/>
    </row>
    <row r="607" ht="16.5">
      <c r="A607" s="27"/>
    </row>
    <row r="608" ht="16.5">
      <c r="A608" s="27"/>
    </row>
    <row r="609" ht="16.5">
      <c r="A609" s="27"/>
    </row>
    <row r="610" ht="16.5">
      <c r="A610" s="27"/>
    </row>
    <row r="611" ht="16.5">
      <c r="A611" s="27"/>
    </row>
    <row r="612" ht="16.5">
      <c r="A612" s="27"/>
    </row>
    <row r="613" ht="16.5">
      <c r="A613" s="27"/>
    </row>
    <row r="614" ht="16.5">
      <c r="A614" s="27"/>
    </row>
    <row r="615" ht="16.5">
      <c r="A615" s="27"/>
    </row>
    <row r="616" ht="16.5">
      <c r="A616" s="27"/>
    </row>
    <row r="617" ht="16.5">
      <c r="A617" s="27"/>
    </row>
    <row r="618" ht="16.5">
      <c r="A618" s="27"/>
    </row>
    <row r="619" ht="16.5">
      <c r="A619" s="27"/>
    </row>
    <row r="620" ht="16.5">
      <c r="A620" s="27"/>
    </row>
    <row r="621" ht="16.5">
      <c r="A621" s="27"/>
    </row>
    <row r="622" ht="16.5">
      <c r="A622" s="27"/>
    </row>
    <row r="623" ht="16.5">
      <c r="A623" s="27"/>
    </row>
    <row r="624" ht="16.5">
      <c r="A624" s="27"/>
    </row>
    <row r="625" ht="16.5">
      <c r="A625" s="27"/>
    </row>
    <row r="626" ht="16.5">
      <c r="A626" s="27"/>
    </row>
    <row r="627" ht="16.5">
      <c r="A627" s="27"/>
    </row>
    <row r="628" ht="16.5">
      <c r="A628" s="27"/>
    </row>
    <row r="629" ht="16.5">
      <c r="A629" s="27"/>
    </row>
    <row r="630" ht="16.5">
      <c r="A630" s="27"/>
    </row>
    <row r="631" ht="16.5">
      <c r="A631" s="27"/>
    </row>
    <row r="632" ht="16.5">
      <c r="A632" s="27"/>
    </row>
    <row r="633" ht="16.5">
      <c r="A633" s="27"/>
    </row>
    <row r="634" ht="16.5">
      <c r="A634" s="27"/>
    </row>
    <row r="635" ht="16.5">
      <c r="A635" s="27"/>
    </row>
    <row r="636" ht="16.5">
      <c r="A636" s="27"/>
    </row>
    <row r="637" ht="16.5">
      <c r="A637" s="27"/>
    </row>
    <row r="638" ht="16.5">
      <c r="A638" s="27"/>
    </row>
    <row r="639" ht="16.5">
      <c r="A639" s="27"/>
    </row>
    <row r="640" ht="16.5">
      <c r="A640" s="27"/>
    </row>
    <row r="641" ht="16.5">
      <c r="A641" s="27"/>
    </row>
    <row r="642" ht="16.5">
      <c r="A642" s="27"/>
    </row>
    <row r="643" ht="16.5">
      <c r="A643" s="27"/>
    </row>
    <row r="644" ht="16.5">
      <c r="A644" s="27"/>
    </row>
    <row r="645" ht="16.5">
      <c r="A645" s="27"/>
    </row>
    <row r="646" ht="16.5">
      <c r="A646" s="27"/>
    </row>
    <row r="647" ht="16.5">
      <c r="A647" s="27"/>
    </row>
    <row r="648" ht="16.5">
      <c r="A648" s="27"/>
    </row>
    <row r="649" ht="16.5">
      <c r="A649" s="27"/>
    </row>
    <row r="650" ht="16.5">
      <c r="A650" s="27"/>
    </row>
    <row r="651" ht="16.5">
      <c r="A651" s="27"/>
    </row>
    <row r="652" ht="16.5">
      <c r="A652" s="27"/>
    </row>
    <row r="653" ht="16.5">
      <c r="A653" s="27"/>
    </row>
    <row r="654" ht="16.5">
      <c r="A654" s="27"/>
    </row>
    <row r="655" ht="16.5">
      <c r="A655" s="27"/>
    </row>
    <row r="656" ht="16.5">
      <c r="A656" s="27"/>
    </row>
    <row r="657" ht="16.5">
      <c r="A657" s="27"/>
    </row>
    <row r="658" ht="16.5">
      <c r="A658" s="27"/>
    </row>
    <row r="659" ht="16.5">
      <c r="A659" s="27"/>
    </row>
    <row r="660" ht="16.5">
      <c r="A660" s="27"/>
    </row>
    <row r="661" ht="16.5">
      <c r="A661" s="27"/>
    </row>
    <row r="662" ht="16.5">
      <c r="A662" s="27"/>
    </row>
    <row r="663" ht="16.5">
      <c r="A663" s="27"/>
    </row>
    <row r="664" ht="16.5">
      <c r="A664" s="27"/>
    </row>
    <row r="665" ht="16.5">
      <c r="A665" s="27"/>
    </row>
    <row r="666" ht="16.5">
      <c r="A666" s="27"/>
    </row>
    <row r="667" ht="16.5">
      <c r="A667" s="27"/>
    </row>
    <row r="668" ht="16.5">
      <c r="A668" s="27"/>
    </row>
    <row r="669" ht="16.5">
      <c r="A669" s="27"/>
    </row>
    <row r="670" ht="16.5">
      <c r="A670" s="27"/>
    </row>
    <row r="671" ht="16.5">
      <c r="A671" s="27"/>
    </row>
    <row r="672" ht="16.5">
      <c r="A672" s="27"/>
    </row>
    <row r="673" ht="16.5">
      <c r="A673" s="27"/>
    </row>
    <row r="674" ht="16.5">
      <c r="A674" s="27"/>
    </row>
    <row r="675" ht="16.5">
      <c r="A675" s="27"/>
    </row>
    <row r="676" ht="16.5">
      <c r="A676" s="27"/>
    </row>
    <row r="677" ht="16.5">
      <c r="A677" s="27"/>
    </row>
    <row r="678" ht="16.5">
      <c r="A678" s="27"/>
    </row>
    <row r="679" ht="16.5">
      <c r="A679" s="27"/>
    </row>
    <row r="680" ht="16.5">
      <c r="A680" s="27"/>
    </row>
    <row r="681" ht="16.5">
      <c r="A681" s="27"/>
    </row>
    <row r="682" ht="16.5">
      <c r="A682" s="27"/>
    </row>
    <row r="683" ht="16.5">
      <c r="A683" s="27"/>
    </row>
    <row r="684" ht="16.5">
      <c r="A684" s="27"/>
    </row>
    <row r="685" ht="16.5">
      <c r="A685" s="27"/>
    </row>
    <row r="686" ht="16.5">
      <c r="A686" s="27"/>
    </row>
    <row r="687" ht="16.5">
      <c r="A687" s="27"/>
    </row>
    <row r="688" ht="16.5">
      <c r="A688" s="27"/>
    </row>
    <row r="689" ht="16.5">
      <c r="A689" s="27"/>
    </row>
    <row r="690" ht="16.5">
      <c r="A690" s="27"/>
    </row>
    <row r="691" ht="16.5">
      <c r="A691" s="27"/>
    </row>
    <row r="692" ht="16.5">
      <c r="A692" s="27"/>
    </row>
    <row r="693" ht="16.5">
      <c r="A693" s="27"/>
    </row>
    <row r="694" ht="16.5">
      <c r="A694" s="27"/>
    </row>
    <row r="695" ht="16.5">
      <c r="A695" s="27"/>
    </row>
    <row r="696" ht="16.5">
      <c r="A696" s="27"/>
    </row>
    <row r="697" ht="16.5">
      <c r="A697" s="27"/>
    </row>
    <row r="698" ht="16.5">
      <c r="A698" s="27"/>
    </row>
    <row r="699" ht="16.5">
      <c r="A699" s="27"/>
    </row>
    <row r="700" ht="16.5">
      <c r="A700" s="27"/>
    </row>
    <row r="701" ht="16.5">
      <c r="A701" s="27"/>
    </row>
    <row r="702" ht="16.5">
      <c r="A702" s="27"/>
    </row>
    <row r="703" ht="16.5">
      <c r="A703" s="27"/>
    </row>
    <row r="704" ht="16.5">
      <c r="A704" s="27"/>
    </row>
    <row r="705" ht="16.5">
      <c r="A705" s="27"/>
    </row>
    <row r="706" ht="16.5">
      <c r="A706" s="27"/>
    </row>
    <row r="707" ht="16.5">
      <c r="A707" s="27"/>
    </row>
    <row r="708" ht="16.5">
      <c r="A708" s="27"/>
    </row>
    <row r="709" ht="16.5">
      <c r="A709" s="27"/>
    </row>
    <row r="710" ht="16.5">
      <c r="A710" s="27"/>
    </row>
    <row r="711" ht="16.5">
      <c r="A711" s="27"/>
    </row>
    <row r="712" ht="16.5">
      <c r="A712" s="27"/>
    </row>
    <row r="713" ht="16.5">
      <c r="A713" s="27"/>
    </row>
    <row r="714" ht="16.5">
      <c r="A714" s="27"/>
    </row>
    <row r="715" ht="16.5">
      <c r="A715" s="27"/>
    </row>
    <row r="716" ht="16.5">
      <c r="A716" s="27"/>
    </row>
    <row r="717" ht="16.5">
      <c r="A717" s="27"/>
    </row>
    <row r="718" ht="16.5">
      <c r="A718" s="27"/>
    </row>
    <row r="719" ht="16.5">
      <c r="A719" s="27"/>
    </row>
    <row r="720" ht="16.5">
      <c r="A720" s="27"/>
    </row>
    <row r="721" ht="16.5">
      <c r="A721" s="27"/>
    </row>
    <row r="722" ht="16.5">
      <c r="A722" s="27"/>
    </row>
    <row r="723" ht="16.5">
      <c r="A723" s="27"/>
    </row>
    <row r="724" ht="16.5">
      <c r="A724" s="27"/>
    </row>
    <row r="725" ht="16.5">
      <c r="A725" s="27"/>
    </row>
    <row r="726" ht="16.5">
      <c r="A726" s="27"/>
    </row>
    <row r="727" ht="16.5">
      <c r="A727" s="27"/>
    </row>
    <row r="728" ht="16.5">
      <c r="A728" s="27"/>
    </row>
    <row r="729" ht="16.5">
      <c r="A729" s="27"/>
    </row>
    <row r="730" ht="16.5">
      <c r="A730" s="27"/>
    </row>
    <row r="731" ht="16.5">
      <c r="A731" s="27"/>
    </row>
    <row r="732" ht="16.5">
      <c r="A732" s="27"/>
    </row>
    <row r="733" ht="16.5">
      <c r="A733" s="27"/>
    </row>
    <row r="734" ht="16.5">
      <c r="A734" s="27"/>
    </row>
    <row r="735" ht="16.5">
      <c r="A735" s="27"/>
    </row>
    <row r="736" ht="16.5">
      <c r="A736" s="27"/>
    </row>
    <row r="737" ht="16.5">
      <c r="A737" s="27"/>
    </row>
    <row r="738" ht="16.5">
      <c r="A738" s="27"/>
    </row>
    <row r="739" ht="16.5">
      <c r="A739" s="27"/>
    </row>
    <row r="740" ht="16.5">
      <c r="A740" s="27"/>
    </row>
    <row r="741" ht="16.5">
      <c r="A741" s="27"/>
    </row>
    <row r="742" ht="16.5">
      <c r="A742" s="27"/>
    </row>
    <row r="743" ht="16.5">
      <c r="A743" s="27"/>
    </row>
    <row r="744" ht="16.5">
      <c r="A744" s="27"/>
    </row>
    <row r="745" ht="16.5">
      <c r="A745" s="27"/>
    </row>
    <row r="746" ht="16.5">
      <c r="A746" s="27"/>
    </row>
    <row r="747" ht="16.5">
      <c r="A747" s="27"/>
    </row>
    <row r="748" ht="16.5">
      <c r="A748" s="27"/>
    </row>
    <row r="749" ht="16.5">
      <c r="A749" s="27"/>
    </row>
    <row r="750" ht="16.5">
      <c r="A750" s="27"/>
    </row>
    <row r="751" ht="16.5">
      <c r="A751" s="27"/>
    </row>
    <row r="752" ht="16.5">
      <c r="A752" s="27"/>
    </row>
    <row r="753" ht="16.5">
      <c r="A753" s="27"/>
    </row>
    <row r="754" ht="16.5">
      <c r="A754" s="27"/>
    </row>
    <row r="755" ht="16.5">
      <c r="A755" s="27"/>
    </row>
    <row r="756" ht="16.5">
      <c r="A756" s="27"/>
    </row>
    <row r="757" ht="16.5">
      <c r="A757" s="27"/>
    </row>
    <row r="758" ht="16.5">
      <c r="A758" s="27"/>
    </row>
    <row r="759" ht="16.5">
      <c r="A759" s="27"/>
    </row>
    <row r="760" ht="16.5">
      <c r="A760" s="27"/>
    </row>
    <row r="761" ht="16.5">
      <c r="A761" s="27"/>
    </row>
    <row r="762" ht="16.5">
      <c r="A762" s="27"/>
    </row>
    <row r="763" ht="16.5">
      <c r="A763" s="27"/>
    </row>
    <row r="764" ht="16.5">
      <c r="A764" s="27"/>
    </row>
    <row r="765" ht="16.5">
      <c r="A765" s="27"/>
    </row>
    <row r="766" ht="16.5">
      <c r="A766" s="27"/>
    </row>
    <row r="767" ht="16.5">
      <c r="A767" s="27"/>
    </row>
    <row r="768" ht="16.5">
      <c r="A768" s="27"/>
    </row>
    <row r="769" ht="16.5">
      <c r="A769" s="27"/>
    </row>
    <row r="770" ht="16.5">
      <c r="A770" s="27"/>
    </row>
    <row r="771" ht="16.5">
      <c r="A771" s="27"/>
    </row>
    <row r="772" ht="16.5">
      <c r="A772" s="27"/>
    </row>
    <row r="773" ht="16.5">
      <c r="A773" s="27"/>
    </row>
    <row r="774" ht="16.5">
      <c r="A774" s="27"/>
    </row>
    <row r="775" ht="16.5">
      <c r="A775" s="27"/>
    </row>
    <row r="776" ht="16.5">
      <c r="A776" s="27"/>
    </row>
    <row r="777" ht="16.5">
      <c r="A777" s="27"/>
    </row>
    <row r="778" ht="16.5">
      <c r="A778" s="27"/>
    </row>
    <row r="779" ht="16.5">
      <c r="A779" s="27"/>
    </row>
    <row r="780" ht="16.5">
      <c r="A780" s="27"/>
    </row>
    <row r="781" ht="16.5">
      <c r="A781" s="27"/>
    </row>
    <row r="782" ht="16.5">
      <c r="A782" s="27"/>
    </row>
    <row r="783" ht="16.5">
      <c r="A783" s="27"/>
    </row>
    <row r="784" ht="16.5">
      <c r="A784" s="27"/>
    </row>
    <row r="785" ht="16.5">
      <c r="A785" s="27"/>
    </row>
    <row r="786" ht="16.5">
      <c r="A786" s="27"/>
    </row>
    <row r="787" ht="16.5">
      <c r="A787" s="27"/>
    </row>
    <row r="788" ht="16.5">
      <c r="A788" s="27"/>
    </row>
    <row r="789" ht="16.5">
      <c r="A789" s="27"/>
    </row>
    <row r="790" ht="16.5">
      <c r="A790" s="27"/>
    </row>
    <row r="791" ht="16.5">
      <c r="A791" s="27"/>
    </row>
    <row r="792" ht="16.5">
      <c r="A792" s="27"/>
    </row>
    <row r="793" ht="16.5">
      <c r="A793" s="27"/>
    </row>
    <row r="794" ht="16.5">
      <c r="A794" s="27"/>
    </row>
    <row r="795" ht="16.5">
      <c r="A795" s="27"/>
    </row>
    <row r="796" ht="16.5">
      <c r="A796" s="27"/>
    </row>
    <row r="797" ht="16.5">
      <c r="A797" s="27"/>
    </row>
    <row r="798" ht="16.5">
      <c r="A798" s="27"/>
    </row>
    <row r="799" ht="16.5">
      <c r="A799" s="27"/>
    </row>
    <row r="800" ht="16.5">
      <c r="A800" s="27"/>
    </row>
    <row r="801" ht="16.5">
      <c r="A801" s="27"/>
    </row>
    <row r="802" ht="16.5">
      <c r="A802" s="27"/>
    </row>
    <row r="803" ht="16.5">
      <c r="A803" s="27"/>
    </row>
    <row r="804" ht="16.5">
      <c r="A804" s="27"/>
    </row>
    <row r="805" ht="16.5">
      <c r="A805" s="27"/>
    </row>
    <row r="806" ht="16.5">
      <c r="A806" s="27"/>
    </row>
    <row r="807" ht="16.5">
      <c r="A807" s="27"/>
    </row>
    <row r="808" ht="16.5">
      <c r="A808" s="27"/>
    </row>
    <row r="809" ht="16.5">
      <c r="A809" s="27"/>
    </row>
    <row r="810" ht="16.5">
      <c r="A810" s="27"/>
    </row>
    <row r="811" ht="16.5">
      <c r="A811" s="27"/>
    </row>
    <row r="812" ht="16.5">
      <c r="A812" s="27"/>
    </row>
    <row r="813" ht="16.5">
      <c r="A813" s="27"/>
    </row>
    <row r="814" ht="16.5">
      <c r="A814" s="27"/>
    </row>
    <row r="815" ht="16.5">
      <c r="A815" s="27"/>
    </row>
    <row r="816" ht="16.5">
      <c r="A816" s="27"/>
    </row>
    <row r="817" ht="16.5">
      <c r="A817" s="27"/>
    </row>
    <row r="818" ht="16.5">
      <c r="A818" s="27"/>
    </row>
    <row r="819" ht="16.5">
      <c r="A819" s="27"/>
    </row>
    <row r="820" ht="16.5">
      <c r="A820" s="27"/>
    </row>
    <row r="821" ht="16.5">
      <c r="A821" s="27"/>
    </row>
    <row r="822" ht="16.5">
      <c r="A822" s="27"/>
    </row>
    <row r="823" ht="16.5">
      <c r="A823" s="27"/>
    </row>
    <row r="824" ht="16.5">
      <c r="A824" s="27"/>
    </row>
    <row r="825" ht="16.5">
      <c r="A825" s="27"/>
    </row>
    <row r="826" ht="16.5">
      <c r="A826" s="27"/>
    </row>
    <row r="827" ht="16.5">
      <c r="A827" s="27"/>
    </row>
    <row r="828" ht="16.5">
      <c r="A828" s="27"/>
    </row>
    <row r="829" ht="16.5">
      <c r="A829" s="27"/>
    </row>
    <row r="830" ht="16.5">
      <c r="A830" s="27"/>
    </row>
    <row r="831" ht="16.5">
      <c r="A831" s="27"/>
    </row>
    <row r="832" ht="16.5">
      <c r="A832" s="27"/>
    </row>
    <row r="833" ht="16.5">
      <c r="A833" s="27"/>
    </row>
    <row r="834" ht="16.5">
      <c r="A834" s="27"/>
    </row>
    <row r="835" ht="16.5">
      <c r="A835" s="27"/>
    </row>
    <row r="836" ht="16.5">
      <c r="A836" s="27"/>
    </row>
    <row r="837" ht="16.5">
      <c r="A837" s="27"/>
    </row>
    <row r="838" ht="16.5">
      <c r="A838" s="27"/>
    </row>
    <row r="839" ht="16.5">
      <c r="A839" s="27"/>
    </row>
    <row r="840" ht="16.5">
      <c r="A840" s="27"/>
    </row>
    <row r="841" ht="16.5">
      <c r="A841" s="27"/>
    </row>
    <row r="842" ht="16.5">
      <c r="A842" s="27"/>
    </row>
    <row r="843" ht="16.5">
      <c r="A843" s="27"/>
    </row>
    <row r="844" ht="16.5">
      <c r="A844" s="27"/>
    </row>
    <row r="845" ht="16.5">
      <c r="A845" s="27"/>
    </row>
    <row r="846" ht="16.5">
      <c r="A846" s="27"/>
    </row>
    <row r="847" ht="16.5">
      <c r="A847" s="27"/>
    </row>
    <row r="848" ht="16.5">
      <c r="A848" s="27"/>
    </row>
    <row r="849" ht="16.5">
      <c r="A849" s="27"/>
    </row>
    <row r="850" ht="16.5">
      <c r="A850" s="27"/>
    </row>
    <row r="851" ht="16.5">
      <c r="A851" s="27"/>
    </row>
    <row r="852" ht="16.5">
      <c r="A852" s="27"/>
    </row>
    <row r="853" ht="16.5">
      <c r="A853" s="27"/>
    </row>
    <row r="854" ht="16.5">
      <c r="A854" s="27"/>
    </row>
    <row r="855" ht="16.5">
      <c r="A855" s="27"/>
    </row>
    <row r="856" ht="16.5">
      <c r="A856" s="27"/>
    </row>
    <row r="857" ht="16.5">
      <c r="A857" s="27"/>
    </row>
    <row r="858" ht="16.5">
      <c r="A858" s="27"/>
    </row>
    <row r="859" ht="16.5">
      <c r="A859" s="27"/>
    </row>
    <row r="860" ht="16.5">
      <c r="A860" s="27"/>
    </row>
    <row r="861" ht="16.5">
      <c r="A861" s="27"/>
    </row>
    <row r="862" ht="16.5">
      <c r="A862" s="27"/>
    </row>
    <row r="863" ht="16.5">
      <c r="A863" s="27"/>
    </row>
    <row r="864" ht="16.5">
      <c r="A864" s="27"/>
    </row>
    <row r="865" ht="16.5">
      <c r="A865" s="27"/>
    </row>
    <row r="866" ht="16.5">
      <c r="A866" s="27"/>
    </row>
    <row r="867" ht="16.5">
      <c r="A867" s="27"/>
    </row>
    <row r="868" ht="16.5">
      <c r="A868" s="27"/>
    </row>
    <row r="869" ht="16.5">
      <c r="A869" s="27"/>
    </row>
    <row r="870" ht="16.5">
      <c r="A870" s="27"/>
    </row>
    <row r="871" ht="16.5">
      <c r="A871" s="27"/>
    </row>
    <row r="872" ht="16.5">
      <c r="A872" s="27"/>
    </row>
    <row r="873" ht="16.5">
      <c r="A873" s="27"/>
    </row>
    <row r="874" ht="16.5">
      <c r="A874" s="27"/>
    </row>
    <row r="875" ht="16.5">
      <c r="A875" s="27"/>
    </row>
    <row r="876" ht="16.5">
      <c r="A876" s="27"/>
    </row>
    <row r="877" ht="16.5">
      <c r="A877" s="27"/>
    </row>
    <row r="878" ht="16.5">
      <c r="A878" s="27"/>
    </row>
    <row r="879" ht="16.5">
      <c r="A879" s="27"/>
    </row>
    <row r="880" ht="16.5">
      <c r="A880" s="27"/>
    </row>
    <row r="881" ht="16.5">
      <c r="A881" s="27"/>
    </row>
    <row r="882" ht="16.5">
      <c r="A882" s="27"/>
    </row>
    <row r="883" ht="16.5">
      <c r="A883" s="27"/>
    </row>
    <row r="884" ht="16.5">
      <c r="A884" s="27"/>
    </row>
    <row r="885" ht="16.5">
      <c r="A885" s="27"/>
    </row>
    <row r="886" ht="16.5">
      <c r="A886" s="27"/>
    </row>
    <row r="887" ht="16.5">
      <c r="A887" s="27"/>
    </row>
    <row r="888" ht="16.5">
      <c r="A888" s="27"/>
    </row>
    <row r="889" ht="16.5">
      <c r="A889" s="27"/>
    </row>
    <row r="890" ht="16.5">
      <c r="A890" s="27"/>
    </row>
    <row r="891" ht="16.5">
      <c r="A891" s="27"/>
    </row>
    <row r="892" ht="16.5">
      <c r="A892" s="27"/>
    </row>
    <row r="893" ht="16.5">
      <c r="A893" s="27"/>
    </row>
    <row r="894" ht="16.5">
      <c r="A894" s="27"/>
    </row>
    <row r="895" ht="16.5">
      <c r="A895" s="27"/>
    </row>
    <row r="896" ht="16.5">
      <c r="A896" s="27"/>
    </row>
    <row r="897" ht="16.5">
      <c r="A897" s="27"/>
    </row>
    <row r="898" ht="16.5">
      <c r="A898" s="27"/>
    </row>
    <row r="899" ht="16.5">
      <c r="A899" s="27"/>
    </row>
    <row r="900" ht="16.5">
      <c r="A900" s="27"/>
    </row>
    <row r="901" ht="16.5">
      <c r="A901" s="27"/>
    </row>
    <row r="902" ht="16.5">
      <c r="A902" s="27"/>
    </row>
    <row r="903" ht="16.5">
      <c r="A903" s="27"/>
    </row>
    <row r="904" ht="16.5">
      <c r="A904" s="27"/>
    </row>
    <row r="905" ht="16.5">
      <c r="A905" s="27"/>
    </row>
    <row r="906" ht="16.5">
      <c r="A906" s="27"/>
    </row>
    <row r="907" ht="16.5">
      <c r="A907" s="27"/>
    </row>
    <row r="908" ht="16.5">
      <c r="A908" s="27"/>
    </row>
    <row r="909" ht="16.5">
      <c r="A909" s="27"/>
    </row>
    <row r="910" ht="16.5">
      <c r="A910" s="27"/>
    </row>
    <row r="911" ht="16.5">
      <c r="A911" s="27"/>
    </row>
    <row r="912" ht="16.5">
      <c r="A912" s="27"/>
    </row>
    <row r="913" ht="16.5">
      <c r="A913" s="27"/>
    </row>
    <row r="914" ht="16.5">
      <c r="A914" s="27"/>
    </row>
    <row r="915" ht="16.5">
      <c r="A915" s="27"/>
    </row>
    <row r="916" ht="16.5">
      <c r="A916" s="27"/>
    </row>
    <row r="917" ht="16.5">
      <c r="A917" s="27"/>
    </row>
    <row r="918" ht="16.5">
      <c r="A918" s="27"/>
    </row>
    <row r="919" ht="16.5">
      <c r="A919" s="27"/>
    </row>
    <row r="920" ht="16.5">
      <c r="A920" s="27"/>
    </row>
    <row r="921" ht="16.5">
      <c r="A921" s="27"/>
    </row>
    <row r="922" ht="16.5">
      <c r="A922" s="27"/>
    </row>
    <row r="923" ht="16.5">
      <c r="A923" s="27"/>
    </row>
    <row r="924" ht="16.5">
      <c r="A924" s="27"/>
    </row>
    <row r="925" ht="16.5">
      <c r="A925" s="27"/>
    </row>
    <row r="926" ht="16.5">
      <c r="A926" s="27"/>
    </row>
    <row r="927" ht="16.5">
      <c r="A927" s="27"/>
    </row>
    <row r="928" ht="16.5">
      <c r="A928" s="27"/>
    </row>
    <row r="929" ht="16.5">
      <c r="A929" s="27"/>
    </row>
    <row r="930" ht="16.5">
      <c r="A930" s="27"/>
    </row>
    <row r="931" ht="16.5">
      <c r="A931" s="27"/>
    </row>
    <row r="932" ht="16.5">
      <c r="A932" s="27"/>
    </row>
    <row r="933" ht="16.5">
      <c r="A933" s="27"/>
    </row>
    <row r="934" ht="16.5">
      <c r="A934" s="27"/>
    </row>
    <row r="935" ht="16.5">
      <c r="A935" s="27"/>
    </row>
    <row r="936" ht="16.5">
      <c r="A936" s="27"/>
    </row>
    <row r="937" ht="16.5">
      <c r="A937" s="27"/>
    </row>
    <row r="938" ht="16.5">
      <c r="A938" s="27"/>
    </row>
    <row r="939" ht="16.5">
      <c r="A939" s="27"/>
    </row>
    <row r="940" ht="16.5">
      <c r="A940" s="27"/>
    </row>
    <row r="941" ht="16.5">
      <c r="A941" s="27"/>
    </row>
    <row r="942" ht="16.5">
      <c r="A942" s="27"/>
    </row>
    <row r="943" ht="16.5">
      <c r="A943" s="27"/>
    </row>
    <row r="944" ht="16.5">
      <c r="A944" s="27"/>
    </row>
    <row r="945" ht="16.5">
      <c r="A945" s="27"/>
    </row>
    <row r="946" ht="16.5">
      <c r="A946" s="27"/>
    </row>
    <row r="947" ht="16.5">
      <c r="A947" s="27"/>
    </row>
    <row r="948" ht="16.5">
      <c r="A948" s="27"/>
    </row>
    <row r="949" ht="16.5">
      <c r="A949" s="27"/>
    </row>
    <row r="950" ht="16.5">
      <c r="A950" s="27"/>
    </row>
    <row r="951" ht="16.5">
      <c r="A951" s="27"/>
    </row>
    <row r="952" ht="16.5">
      <c r="A952" s="27"/>
    </row>
    <row r="953" ht="16.5">
      <c r="A953" s="27"/>
    </row>
    <row r="954" ht="16.5">
      <c r="A954" s="27"/>
    </row>
    <row r="955" ht="16.5">
      <c r="A955" s="27"/>
    </row>
    <row r="956" ht="16.5">
      <c r="A956" s="27"/>
    </row>
    <row r="957" ht="16.5">
      <c r="A957" s="27"/>
    </row>
    <row r="958" ht="16.5">
      <c r="A958" s="27"/>
    </row>
    <row r="959" ht="16.5">
      <c r="A959" s="27"/>
    </row>
    <row r="960" ht="16.5">
      <c r="A960" s="27"/>
    </row>
    <row r="961" ht="16.5">
      <c r="A961" s="27"/>
    </row>
    <row r="962" ht="16.5">
      <c r="A962" s="27"/>
    </row>
    <row r="963" ht="16.5">
      <c r="A963" s="27"/>
    </row>
    <row r="964" ht="16.5">
      <c r="A964" s="27"/>
    </row>
    <row r="965" ht="16.5">
      <c r="A965" s="27"/>
    </row>
    <row r="966" ht="16.5">
      <c r="A966" s="27"/>
    </row>
    <row r="967" ht="16.5">
      <c r="A967" s="27"/>
    </row>
    <row r="968" ht="16.5">
      <c r="A968" s="27"/>
    </row>
    <row r="969" ht="16.5">
      <c r="A969" s="27"/>
    </row>
    <row r="970" ht="16.5">
      <c r="A970" s="27"/>
    </row>
    <row r="971" ht="16.5">
      <c r="A971" s="27"/>
    </row>
    <row r="972" ht="16.5">
      <c r="A972" s="27"/>
    </row>
    <row r="973" ht="16.5">
      <c r="A973" s="27"/>
    </row>
    <row r="974" ht="16.5">
      <c r="A974" s="27"/>
    </row>
    <row r="975" ht="16.5">
      <c r="A975" s="27"/>
    </row>
    <row r="976" ht="16.5">
      <c r="A976" s="27"/>
    </row>
    <row r="977" ht="16.5">
      <c r="A977" s="27"/>
    </row>
    <row r="978" ht="16.5">
      <c r="A978" s="27"/>
    </row>
    <row r="979" ht="16.5">
      <c r="A979" s="27"/>
    </row>
    <row r="980" ht="16.5">
      <c r="A980" s="27"/>
    </row>
    <row r="981" ht="16.5">
      <c r="A981" s="27"/>
    </row>
  </sheetData>
  <sheetProtection/>
  <printOptions gridLines="1"/>
  <pageMargins left="0.35433070866141736" right="0.1968503937007874" top="1.1023622047244095" bottom="0.35433070866141736" header="0.5511811023622047" footer="0.15748031496062992"/>
  <pageSetup firstPageNumber="3" useFirstPageNumber="1" horizontalDpi="600" verticalDpi="600" orientation="portrait" paperSize="9" scale="65" r:id="rId1"/>
  <headerFooter alignWithMargins="0">
    <oddHeader>&amp;Lv tis. Kč&amp;C&amp;"Arial,Tučné"&amp;14Střednědobý  výhled rozpočtu příjmů v letech 2019 - 2021&amp;RPříloha č. 3</oddHeader>
    <oddFooter>&amp;L&amp;D
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view="pageLayout" workbookViewId="0" topLeftCell="A1">
      <selection activeCell="A3" sqref="A3:IV3"/>
    </sheetView>
  </sheetViews>
  <sheetFormatPr defaultColWidth="9.140625" defaultRowHeight="12.75"/>
  <cols>
    <col min="1" max="1" width="26.7109375" style="278" customWidth="1"/>
    <col min="2" max="2" width="8.421875" style="278" customWidth="1"/>
    <col min="3" max="3" width="25.28125" style="278" customWidth="1"/>
    <col min="4" max="4" width="11.7109375" style="278" customWidth="1"/>
    <col min="5" max="18" width="6.7109375" style="278" customWidth="1"/>
    <col min="19" max="19" width="9.140625" style="278" customWidth="1"/>
    <col min="20" max="20" width="12.7109375" style="278" bestFit="1" customWidth="1"/>
    <col min="21" max="16384" width="9.140625" style="278" customWidth="1"/>
  </cols>
  <sheetData>
    <row r="1" spans="1:18" ht="37.5" customHeight="1" thickBot="1">
      <c r="A1" s="275" t="s">
        <v>130</v>
      </c>
      <c r="B1" s="276" t="s">
        <v>131</v>
      </c>
      <c r="C1" s="276" t="s">
        <v>132</v>
      </c>
      <c r="D1" s="277" t="s">
        <v>133</v>
      </c>
      <c r="E1" s="276" t="s">
        <v>134</v>
      </c>
      <c r="F1" s="276" t="s">
        <v>135</v>
      </c>
      <c r="G1" s="276" t="s">
        <v>136</v>
      </c>
      <c r="H1" s="276" t="s">
        <v>137</v>
      </c>
      <c r="I1" s="276" t="s">
        <v>138</v>
      </c>
      <c r="J1" s="276" t="s">
        <v>139</v>
      </c>
      <c r="K1" s="276" t="s">
        <v>140</v>
      </c>
      <c r="L1" s="276" t="s">
        <v>141</v>
      </c>
      <c r="M1" s="276" t="s">
        <v>142</v>
      </c>
      <c r="N1" s="276" t="s">
        <v>143</v>
      </c>
      <c r="O1" s="276" t="s">
        <v>144</v>
      </c>
      <c r="P1" s="276" t="s">
        <v>145</v>
      </c>
      <c r="Q1" s="276" t="s">
        <v>146</v>
      </c>
      <c r="R1" s="276" t="s">
        <v>147</v>
      </c>
    </row>
    <row r="2" spans="1:18" ht="12.75" customHeight="1" thickTop="1">
      <c r="A2" s="279" t="s">
        <v>148</v>
      </c>
      <c r="B2" s="280">
        <v>2017</v>
      </c>
      <c r="C2" s="281" t="s">
        <v>149</v>
      </c>
      <c r="D2" s="282">
        <v>0</v>
      </c>
      <c r="E2" s="282">
        <v>0</v>
      </c>
      <c r="F2" s="282">
        <v>0</v>
      </c>
      <c r="G2" s="282">
        <v>0</v>
      </c>
      <c r="H2" s="282">
        <v>0</v>
      </c>
      <c r="I2" s="282">
        <v>0</v>
      </c>
      <c r="J2" s="282">
        <v>0</v>
      </c>
      <c r="K2" s="282">
        <v>0</v>
      </c>
      <c r="L2" s="282">
        <v>0</v>
      </c>
      <c r="M2" s="282">
        <v>0</v>
      </c>
      <c r="N2" s="282">
        <v>0</v>
      </c>
      <c r="O2" s="282">
        <v>0</v>
      </c>
      <c r="P2" s="282">
        <v>0</v>
      </c>
      <c r="Q2" s="282">
        <v>0</v>
      </c>
      <c r="R2" s="283" t="s">
        <v>150</v>
      </c>
    </row>
    <row r="3" spans="1:20" ht="12.75" customHeight="1">
      <c r="A3" s="279" t="s">
        <v>151</v>
      </c>
      <c r="B3" s="280">
        <v>2015</v>
      </c>
      <c r="C3" s="284" t="s">
        <v>152</v>
      </c>
      <c r="D3" s="285">
        <v>230000000</v>
      </c>
      <c r="E3" s="286">
        <v>0</v>
      </c>
      <c r="F3" s="286">
        <v>31250</v>
      </c>
      <c r="G3" s="286">
        <v>31250</v>
      </c>
      <c r="H3" s="286">
        <v>31250</v>
      </c>
      <c r="I3" s="286">
        <v>31250</v>
      </c>
      <c r="J3" s="286">
        <v>31250</v>
      </c>
      <c r="K3" s="286">
        <v>31250</v>
      </c>
      <c r="L3" s="286">
        <v>31250</v>
      </c>
      <c r="M3" s="286">
        <v>0</v>
      </c>
      <c r="N3" s="286">
        <v>0</v>
      </c>
      <c r="O3" s="286">
        <v>0</v>
      </c>
      <c r="P3" s="286">
        <v>0</v>
      </c>
      <c r="Q3" s="286">
        <v>0</v>
      </c>
      <c r="R3" s="283" t="s">
        <v>153</v>
      </c>
      <c r="T3" s="287"/>
    </row>
    <row r="4" spans="1:20" ht="12.75" customHeight="1">
      <c r="A4" s="279" t="s">
        <v>154</v>
      </c>
      <c r="B4" s="280">
        <v>2012</v>
      </c>
      <c r="C4" s="284" t="s">
        <v>155</v>
      </c>
      <c r="D4" s="285">
        <v>69999996</v>
      </c>
      <c r="E4" s="286">
        <f aca="true" t="shared" si="0" ref="E4:Q4">(1166667*4)/1000</f>
        <v>4666.668</v>
      </c>
      <c r="F4" s="286">
        <f t="shared" si="0"/>
        <v>4666.668</v>
      </c>
      <c r="G4" s="286">
        <f t="shared" si="0"/>
        <v>4666.668</v>
      </c>
      <c r="H4" s="286">
        <f t="shared" si="0"/>
        <v>4666.668</v>
      </c>
      <c r="I4" s="286">
        <f t="shared" si="0"/>
        <v>4666.668</v>
      </c>
      <c r="J4" s="286">
        <f t="shared" si="0"/>
        <v>4666.668</v>
      </c>
      <c r="K4" s="286">
        <f t="shared" si="0"/>
        <v>4666.668</v>
      </c>
      <c r="L4" s="286">
        <f t="shared" si="0"/>
        <v>4666.668</v>
      </c>
      <c r="M4" s="286">
        <f t="shared" si="0"/>
        <v>4666.668</v>
      </c>
      <c r="N4" s="286">
        <f t="shared" si="0"/>
        <v>4666.668</v>
      </c>
      <c r="O4" s="286">
        <f t="shared" si="0"/>
        <v>4666.668</v>
      </c>
      <c r="P4" s="286">
        <f t="shared" si="0"/>
        <v>4666.668</v>
      </c>
      <c r="Q4" s="286">
        <f t="shared" si="0"/>
        <v>4666.668</v>
      </c>
      <c r="R4" s="283" t="s">
        <v>156</v>
      </c>
      <c r="T4" s="287"/>
    </row>
    <row r="5" spans="1:18" ht="12.75" customHeight="1">
      <c r="A5" s="279" t="s">
        <v>157</v>
      </c>
      <c r="B5" s="280">
        <v>2014</v>
      </c>
      <c r="C5" s="284" t="s">
        <v>155</v>
      </c>
      <c r="D5" s="285">
        <v>160000000</v>
      </c>
      <c r="E5" s="286">
        <f aca="true" t="shared" si="1" ref="E5:Q5">2500*4</f>
        <v>10000</v>
      </c>
      <c r="F5" s="286">
        <f t="shared" si="1"/>
        <v>10000</v>
      </c>
      <c r="G5" s="286">
        <f t="shared" si="1"/>
        <v>10000</v>
      </c>
      <c r="H5" s="286">
        <f t="shared" si="1"/>
        <v>10000</v>
      </c>
      <c r="I5" s="286">
        <f t="shared" si="1"/>
        <v>10000</v>
      </c>
      <c r="J5" s="286">
        <f t="shared" si="1"/>
        <v>10000</v>
      </c>
      <c r="K5" s="286">
        <f t="shared" si="1"/>
        <v>10000</v>
      </c>
      <c r="L5" s="286">
        <f t="shared" si="1"/>
        <v>10000</v>
      </c>
      <c r="M5" s="286">
        <f t="shared" si="1"/>
        <v>10000</v>
      </c>
      <c r="N5" s="286">
        <f t="shared" si="1"/>
        <v>10000</v>
      </c>
      <c r="O5" s="286">
        <f t="shared" si="1"/>
        <v>10000</v>
      </c>
      <c r="P5" s="286">
        <f t="shared" si="1"/>
        <v>10000</v>
      </c>
      <c r="Q5" s="286">
        <f t="shared" si="1"/>
        <v>10000</v>
      </c>
      <c r="R5" s="283" t="s">
        <v>158</v>
      </c>
    </row>
    <row r="6" spans="1:20" ht="12.75" customHeight="1">
      <c r="A6" s="279" t="s">
        <v>159</v>
      </c>
      <c r="B6" s="280">
        <v>2013</v>
      </c>
      <c r="C6" s="284" t="s">
        <v>155</v>
      </c>
      <c r="D6" s="285">
        <v>100111112</v>
      </c>
      <c r="E6" s="288">
        <f>1472222*4/1000</f>
        <v>5888.888</v>
      </c>
      <c r="F6" s="288">
        <f aca="true" t="shared" si="2" ref="F6:Q6">1472222*4/1000</f>
        <v>5888.888</v>
      </c>
      <c r="G6" s="288">
        <f t="shared" si="2"/>
        <v>5888.888</v>
      </c>
      <c r="H6" s="288">
        <f t="shared" si="2"/>
        <v>5888.888</v>
      </c>
      <c r="I6" s="288">
        <f t="shared" si="2"/>
        <v>5888.888</v>
      </c>
      <c r="J6" s="288">
        <f t="shared" si="2"/>
        <v>5888.888</v>
      </c>
      <c r="K6" s="288">
        <f t="shared" si="2"/>
        <v>5888.888</v>
      </c>
      <c r="L6" s="288">
        <f t="shared" si="2"/>
        <v>5888.888</v>
      </c>
      <c r="M6" s="288">
        <f t="shared" si="2"/>
        <v>5888.888</v>
      </c>
      <c r="N6" s="288">
        <f t="shared" si="2"/>
        <v>5888.888</v>
      </c>
      <c r="O6" s="288">
        <f t="shared" si="2"/>
        <v>5888.888</v>
      </c>
      <c r="P6" s="288">
        <f t="shared" si="2"/>
        <v>5888.888</v>
      </c>
      <c r="Q6" s="288">
        <f t="shared" si="2"/>
        <v>5888.888</v>
      </c>
      <c r="R6" s="283" t="s">
        <v>160</v>
      </c>
      <c r="T6" s="287"/>
    </row>
    <row r="7" spans="1:18" ht="12.75" customHeight="1">
      <c r="A7" s="279" t="s">
        <v>161</v>
      </c>
      <c r="B7" s="280">
        <v>2009</v>
      </c>
      <c r="C7" s="284" t="s">
        <v>155</v>
      </c>
      <c r="D7" s="285">
        <v>206250000</v>
      </c>
      <c r="E7" s="286">
        <v>12500</v>
      </c>
      <c r="F7" s="286">
        <v>12500</v>
      </c>
      <c r="G7" s="286">
        <v>12500</v>
      </c>
      <c r="H7" s="286">
        <v>12500</v>
      </c>
      <c r="I7" s="286">
        <v>12500</v>
      </c>
      <c r="J7" s="286">
        <v>12500</v>
      </c>
      <c r="K7" s="286">
        <v>12500</v>
      </c>
      <c r="L7" s="286">
        <v>12500</v>
      </c>
      <c r="M7" s="286">
        <v>12500</v>
      </c>
      <c r="N7" s="286">
        <v>12500</v>
      </c>
      <c r="O7" s="286">
        <v>12500</v>
      </c>
      <c r="P7" s="286">
        <v>12500</v>
      </c>
      <c r="Q7" s="286">
        <v>12500</v>
      </c>
      <c r="R7" s="283" t="s">
        <v>160</v>
      </c>
    </row>
    <row r="8" spans="1:18" ht="12.75" customHeight="1">
      <c r="A8" s="279" t="s">
        <v>161</v>
      </c>
      <c r="B8" s="280">
        <v>2009</v>
      </c>
      <c r="C8" s="284" t="s">
        <v>155</v>
      </c>
      <c r="D8" s="285">
        <v>206250000</v>
      </c>
      <c r="E8" s="286">
        <v>12500</v>
      </c>
      <c r="F8" s="286">
        <v>12500</v>
      </c>
      <c r="G8" s="286">
        <v>12500</v>
      </c>
      <c r="H8" s="286">
        <v>12500</v>
      </c>
      <c r="I8" s="286">
        <v>12500</v>
      </c>
      <c r="J8" s="286">
        <v>12500</v>
      </c>
      <c r="K8" s="286">
        <v>12500</v>
      </c>
      <c r="L8" s="286">
        <v>12500</v>
      </c>
      <c r="M8" s="286">
        <v>12500</v>
      </c>
      <c r="N8" s="286">
        <v>12500</v>
      </c>
      <c r="O8" s="286">
        <v>12500</v>
      </c>
      <c r="P8" s="286">
        <v>12500</v>
      </c>
      <c r="Q8" s="286">
        <v>12500</v>
      </c>
      <c r="R8" s="283" t="s">
        <v>160</v>
      </c>
    </row>
    <row r="9" spans="1:18" ht="12.75" customHeight="1">
      <c r="A9" s="279" t="s">
        <v>161</v>
      </c>
      <c r="B9" s="280">
        <v>2010</v>
      </c>
      <c r="C9" s="284" t="s">
        <v>155</v>
      </c>
      <c r="D9" s="285">
        <v>216049382.75</v>
      </c>
      <c r="E9" s="286">
        <v>12346</v>
      </c>
      <c r="F9" s="286">
        <v>12346</v>
      </c>
      <c r="G9" s="286">
        <v>12346</v>
      </c>
      <c r="H9" s="286">
        <v>12346</v>
      </c>
      <c r="I9" s="286">
        <v>12346</v>
      </c>
      <c r="J9" s="286">
        <v>12346</v>
      </c>
      <c r="K9" s="286">
        <v>12346</v>
      </c>
      <c r="L9" s="286">
        <v>12346</v>
      </c>
      <c r="M9" s="286">
        <v>12346</v>
      </c>
      <c r="N9" s="286">
        <v>12346</v>
      </c>
      <c r="O9" s="286">
        <v>12346</v>
      </c>
      <c r="P9" s="286">
        <v>12346</v>
      </c>
      <c r="Q9" s="286">
        <v>12346</v>
      </c>
      <c r="R9" s="283" t="s">
        <v>162</v>
      </c>
    </row>
    <row r="10" spans="1:18" ht="12.75" customHeight="1">
      <c r="A10" s="279" t="s">
        <v>161</v>
      </c>
      <c r="B10" s="280">
        <v>2011</v>
      </c>
      <c r="C10" s="284" t="s">
        <v>155</v>
      </c>
      <c r="D10" s="285">
        <v>228395061.75</v>
      </c>
      <c r="E10" s="286">
        <v>12346</v>
      </c>
      <c r="F10" s="286">
        <v>12346</v>
      </c>
      <c r="G10" s="286">
        <v>12346</v>
      </c>
      <c r="H10" s="286">
        <v>12346</v>
      </c>
      <c r="I10" s="286">
        <v>12346</v>
      </c>
      <c r="J10" s="286">
        <v>12346</v>
      </c>
      <c r="K10" s="286">
        <v>12346</v>
      </c>
      <c r="L10" s="286">
        <v>12346</v>
      </c>
      <c r="M10" s="286">
        <v>12346</v>
      </c>
      <c r="N10" s="286">
        <v>12346</v>
      </c>
      <c r="O10" s="286">
        <v>12346</v>
      </c>
      <c r="P10" s="286">
        <v>12346</v>
      </c>
      <c r="Q10" s="286">
        <v>12346</v>
      </c>
      <c r="R10" s="283" t="s">
        <v>163</v>
      </c>
    </row>
    <row r="11" spans="1:20" ht="12.75" customHeight="1">
      <c r="A11" s="279" t="s">
        <v>164</v>
      </c>
      <c r="B11" s="280">
        <v>2012</v>
      </c>
      <c r="C11" s="284" t="s">
        <v>155</v>
      </c>
      <c r="D11" s="285">
        <v>148125000</v>
      </c>
      <c r="E11" s="286">
        <f>1875*4</f>
        <v>7500</v>
      </c>
      <c r="F11" s="286">
        <f aca="true" t="shared" si="3" ref="F11:Q11">1875*4</f>
        <v>7500</v>
      </c>
      <c r="G11" s="286">
        <f t="shared" si="3"/>
        <v>7500</v>
      </c>
      <c r="H11" s="286">
        <f t="shared" si="3"/>
        <v>7500</v>
      </c>
      <c r="I11" s="286">
        <f t="shared" si="3"/>
        <v>7500</v>
      </c>
      <c r="J11" s="286">
        <f t="shared" si="3"/>
        <v>7500</v>
      </c>
      <c r="K11" s="286">
        <f t="shared" si="3"/>
        <v>7500</v>
      </c>
      <c r="L11" s="286">
        <f t="shared" si="3"/>
        <v>7500</v>
      </c>
      <c r="M11" s="286">
        <f t="shared" si="3"/>
        <v>7500</v>
      </c>
      <c r="N11" s="286">
        <f t="shared" si="3"/>
        <v>7500</v>
      </c>
      <c r="O11" s="286">
        <f t="shared" si="3"/>
        <v>7500</v>
      </c>
      <c r="P11" s="286">
        <f t="shared" si="3"/>
        <v>7500</v>
      </c>
      <c r="Q11" s="286">
        <f t="shared" si="3"/>
        <v>7500</v>
      </c>
      <c r="R11" s="283" t="s">
        <v>165</v>
      </c>
      <c r="T11" s="287"/>
    </row>
    <row r="12" spans="1:18" ht="12.75" customHeight="1">
      <c r="A12" s="279" t="s">
        <v>166</v>
      </c>
      <c r="B12" s="280">
        <v>2013</v>
      </c>
      <c r="C12" s="284" t="s">
        <v>155</v>
      </c>
      <c r="D12" s="285">
        <v>192941176.46</v>
      </c>
      <c r="E12" s="286">
        <v>9412</v>
      </c>
      <c r="F12" s="286">
        <v>9412</v>
      </c>
      <c r="G12" s="286">
        <v>9412</v>
      </c>
      <c r="H12" s="286">
        <v>9412</v>
      </c>
      <c r="I12" s="286">
        <v>9412</v>
      </c>
      <c r="J12" s="286">
        <v>9412</v>
      </c>
      <c r="K12" s="286">
        <v>9412</v>
      </c>
      <c r="L12" s="286">
        <v>9412</v>
      </c>
      <c r="M12" s="286">
        <v>9412</v>
      </c>
      <c r="N12" s="286">
        <v>9412</v>
      </c>
      <c r="O12" s="286">
        <v>9412</v>
      </c>
      <c r="P12" s="286">
        <v>9412</v>
      </c>
      <c r="Q12" s="286">
        <v>9412</v>
      </c>
      <c r="R12" s="283" t="s">
        <v>167</v>
      </c>
    </row>
    <row r="13" spans="1:18" ht="12.75" customHeight="1">
      <c r="A13" s="279" t="s">
        <v>164</v>
      </c>
      <c r="B13" s="280">
        <v>2014</v>
      </c>
      <c r="C13" s="284" t="s">
        <v>155</v>
      </c>
      <c r="D13" s="285">
        <v>150000000</v>
      </c>
      <c r="E13" s="286">
        <v>0</v>
      </c>
      <c r="F13" s="286">
        <f>1875000*4/1000</f>
        <v>7500</v>
      </c>
      <c r="G13" s="286">
        <f aca="true" t="shared" si="4" ref="G13:Q13">1875000*4/1000</f>
        <v>7500</v>
      </c>
      <c r="H13" s="286">
        <f t="shared" si="4"/>
        <v>7500</v>
      </c>
      <c r="I13" s="286">
        <f t="shared" si="4"/>
        <v>7500</v>
      </c>
      <c r="J13" s="286">
        <f t="shared" si="4"/>
        <v>7500</v>
      </c>
      <c r="K13" s="286">
        <f t="shared" si="4"/>
        <v>7500</v>
      </c>
      <c r="L13" s="286">
        <f t="shared" si="4"/>
        <v>7500</v>
      </c>
      <c r="M13" s="286">
        <f t="shared" si="4"/>
        <v>7500</v>
      </c>
      <c r="N13" s="286">
        <f t="shared" si="4"/>
        <v>7500</v>
      </c>
      <c r="O13" s="286">
        <f t="shared" si="4"/>
        <v>7500</v>
      </c>
      <c r="P13" s="286">
        <f t="shared" si="4"/>
        <v>7500</v>
      </c>
      <c r="Q13" s="286">
        <f t="shared" si="4"/>
        <v>7500</v>
      </c>
      <c r="R13" s="283" t="s">
        <v>167</v>
      </c>
    </row>
    <row r="14" spans="1:18" ht="15" customHeight="1">
      <c r="A14" s="289" t="s">
        <v>168</v>
      </c>
      <c r="B14" s="290"/>
      <c r="C14" s="291"/>
      <c r="D14" s="292">
        <f aca="true" t="shared" si="5" ref="D14:Q14">SUM(D2:D13)</f>
        <v>1908121728.96</v>
      </c>
      <c r="E14" s="292">
        <f t="shared" si="5"/>
        <v>87159.556</v>
      </c>
      <c r="F14" s="292">
        <f t="shared" si="5"/>
        <v>125909.556</v>
      </c>
      <c r="G14" s="292">
        <f t="shared" si="5"/>
        <v>125909.556</v>
      </c>
      <c r="H14" s="292">
        <f t="shared" si="5"/>
        <v>125909.556</v>
      </c>
      <c r="I14" s="292">
        <f t="shared" si="5"/>
        <v>125909.556</v>
      </c>
      <c r="J14" s="292">
        <f t="shared" si="5"/>
        <v>125909.556</v>
      </c>
      <c r="K14" s="292">
        <f t="shared" si="5"/>
        <v>125909.556</v>
      </c>
      <c r="L14" s="292">
        <f t="shared" si="5"/>
        <v>125909.556</v>
      </c>
      <c r="M14" s="292">
        <f t="shared" si="5"/>
        <v>94659.556</v>
      </c>
      <c r="N14" s="292">
        <f t="shared" si="5"/>
        <v>94659.556</v>
      </c>
      <c r="O14" s="292">
        <f t="shared" si="5"/>
        <v>94659.556</v>
      </c>
      <c r="P14" s="292">
        <f t="shared" si="5"/>
        <v>94659.556</v>
      </c>
      <c r="Q14" s="292">
        <f t="shared" si="5"/>
        <v>94659.556</v>
      </c>
      <c r="R14" s="293" t="s">
        <v>169</v>
      </c>
    </row>
    <row r="15" spans="1:18" ht="12.75" customHeight="1">
      <c r="A15" s="294" t="s">
        <v>170</v>
      </c>
      <c r="B15" s="280">
        <v>2000</v>
      </c>
      <c r="C15" s="281" t="s">
        <v>171</v>
      </c>
      <c r="D15" s="282">
        <v>35290000</v>
      </c>
      <c r="E15" s="282">
        <f>11765000/1000</f>
        <v>11765</v>
      </c>
      <c r="F15" s="282">
        <f>11765000/1000</f>
        <v>11765</v>
      </c>
      <c r="G15" s="282">
        <f>11760000/1000</f>
        <v>11760</v>
      </c>
      <c r="H15" s="282">
        <v>0</v>
      </c>
      <c r="I15" s="282">
        <v>0</v>
      </c>
      <c r="J15" s="282">
        <v>0</v>
      </c>
      <c r="K15" s="282">
        <v>0</v>
      </c>
      <c r="L15" s="282">
        <v>0</v>
      </c>
      <c r="M15" s="282">
        <v>0</v>
      </c>
      <c r="N15" s="282">
        <v>0</v>
      </c>
      <c r="O15" s="282">
        <v>0</v>
      </c>
      <c r="P15" s="282">
        <v>0</v>
      </c>
      <c r="Q15" s="282">
        <v>0</v>
      </c>
      <c r="R15" s="283" t="s">
        <v>172</v>
      </c>
    </row>
    <row r="16" spans="1:18" ht="15" customHeight="1" thickBot="1">
      <c r="A16" s="295" t="s">
        <v>173</v>
      </c>
      <c r="B16" s="296"/>
      <c r="C16" s="297"/>
      <c r="D16" s="298">
        <f aca="true" t="shared" si="6" ref="D16:Q16">SUM(D15:D15)</f>
        <v>35290000</v>
      </c>
      <c r="E16" s="298">
        <f t="shared" si="6"/>
        <v>11765</v>
      </c>
      <c r="F16" s="298">
        <f t="shared" si="6"/>
        <v>11765</v>
      </c>
      <c r="G16" s="298">
        <f t="shared" si="6"/>
        <v>11760</v>
      </c>
      <c r="H16" s="298">
        <f t="shared" si="6"/>
        <v>0</v>
      </c>
      <c r="I16" s="298">
        <f t="shared" si="6"/>
        <v>0</v>
      </c>
      <c r="J16" s="298">
        <f t="shared" si="6"/>
        <v>0</v>
      </c>
      <c r="K16" s="298">
        <f t="shared" si="6"/>
        <v>0</v>
      </c>
      <c r="L16" s="298">
        <f t="shared" si="6"/>
        <v>0</v>
      </c>
      <c r="M16" s="298">
        <f t="shared" si="6"/>
        <v>0</v>
      </c>
      <c r="N16" s="298">
        <f t="shared" si="6"/>
        <v>0</v>
      </c>
      <c r="O16" s="298">
        <f t="shared" si="6"/>
        <v>0</v>
      </c>
      <c r="P16" s="298">
        <f t="shared" si="6"/>
        <v>0</v>
      </c>
      <c r="Q16" s="298">
        <f t="shared" si="6"/>
        <v>0</v>
      </c>
      <c r="R16" s="299" t="s">
        <v>169</v>
      </c>
    </row>
    <row r="17" spans="1:18" ht="14.25" thickBot="1">
      <c r="A17" s="300" t="s">
        <v>174</v>
      </c>
      <c r="B17" s="301"/>
      <c r="C17" s="302" t="s">
        <v>175</v>
      </c>
      <c r="D17" s="303"/>
      <c r="E17" s="303">
        <v>20000</v>
      </c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4"/>
    </row>
    <row r="18" spans="1:18" ht="13.5">
      <c r="A18" s="305"/>
      <c r="B18" s="305"/>
      <c r="C18" s="306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8"/>
    </row>
    <row r="19" spans="1:18" ht="23.25" customHeight="1">
      <c r="A19" s="321" t="s">
        <v>176</v>
      </c>
      <c r="B19" s="322"/>
      <c r="C19" s="322"/>
      <c r="D19" s="309">
        <f>D14+D16</f>
        <v>1943411728.96</v>
      </c>
      <c r="E19" s="309">
        <f>D19/1000-E20+E17</f>
        <v>1864487.1729599999</v>
      </c>
      <c r="F19" s="309">
        <f>E19-F14-F16</f>
        <v>1726812.6169599998</v>
      </c>
      <c r="G19" s="309">
        <f>F19-G14-G16</f>
        <v>1589143.0609599997</v>
      </c>
      <c r="H19" s="309">
        <f aca="true" t="shared" si="7" ref="H19:Q19">G19-H20</f>
        <v>1463233.5049599996</v>
      </c>
      <c r="I19" s="309">
        <f t="shared" si="7"/>
        <v>1337323.9489599995</v>
      </c>
      <c r="J19" s="309">
        <f t="shared" si="7"/>
        <v>1211414.3929599994</v>
      </c>
      <c r="K19" s="309">
        <f t="shared" si="7"/>
        <v>1085504.8369599993</v>
      </c>
      <c r="L19" s="309">
        <f t="shared" si="7"/>
        <v>959595.2809599993</v>
      </c>
      <c r="M19" s="309">
        <f t="shared" si="7"/>
        <v>864935.7249599993</v>
      </c>
      <c r="N19" s="309">
        <f t="shared" si="7"/>
        <v>770276.1689599993</v>
      </c>
      <c r="O19" s="309">
        <f t="shared" si="7"/>
        <v>675616.6129599994</v>
      </c>
      <c r="P19" s="309">
        <f t="shared" si="7"/>
        <v>580957.0569599994</v>
      </c>
      <c r="Q19" s="309">
        <f t="shared" si="7"/>
        <v>486297.5009599994</v>
      </c>
      <c r="R19" s="293" t="s">
        <v>169</v>
      </c>
    </row>
    <row r="20" spans="1:18" ht="15" customHeight="1">
      <c r="A20" s="323" t="s">
        <v>177</v>
      </c>
      <c r="B20" s="324"/>
      <c r="C20" s="325"/>
      <c r="D20" s="309"/>
      <c r="E20" s="309">
        <f aca="true" t="shared" si="8" ref="E20:Q20">E14+E16</f>
        <v>98924.556</v>
      </c>
      <c r="F20" s="309">
        <f t="shared" si="8"/>
        <v>137674.55599999998</v>
      </c>
      <c r="G20" s="309">
        <f t="shared" si="8"/>
        <v>137669.55599999998</v>
      </c>
      <c r="H20" s="309">
        <f t="shared" si="8"/>
        <v>125909.556</v>
      </c>
      <c r="I20" s="309">
        <f t="shared" si="8"/>
        <v>125909.556</v>
      </c>
      <c r="J20" s="309">
        <f t="shared" si="8"/>
        <v>125909.556</v>
      </c>
      <c r="K20" s="309">
        <f t="shared" si="8"/>
        <v>125909.556</v>
      </c>
      <c r="L20" s="309">
        <f t="shared" si="8"/>
        <v>125909.556</v>
      </c>
      <c r="M20" s="309">
        <f t="shared" si="8"/>
        <v>94659.556</v>
      </c>
      <c r="N20" s="309">
        <f t="shared" si="8"/>
        <v>94659.556</v>
      </c>
      <c r="O20" s="309">
        <f t="shared" si="8"/>
        <v>94659.556</v>
      </c>
      <c r="P20" s="309">
        <f t="shared" si="8"/>
        <v>94659.556</v>
      </c>
      <c r="Q20" s="309">
        <f t="shared" si="8"/>
        <v>94659.556</v>
      </c>
      <c r="R20" s="293" t="s">
        <v>169</v>
      </c>
    </row>
    <row r="21" spans="1:18" ht="15" customHeight="1" hidden="1">
      <c r="A21" s="310" t="s">
        <v>178</v>
      </c>
      <c r="B21" s="311"/>
      <c r="C21" s="312"/>
      <c r="D21" s="313"/>
      <c r="E21" s="313">
        <v>1579</v>
      </c>
      <c r="F21" s="313">
        <v>607</v>
      </c>
      <c r="G21" s="313">
        <v>260</v>
      </c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4" t="s">
        <v>169</v>
      </c>
    </row>
    <row r="22" spans="1:18" ht="15" customHeight="1" hidden="1">
      <c r="A22" s="310" t="s">
        <v>179</v>
      </c>
      <c r="B22" s="311"/>
      <c r="C22" s="312"/>
      <c r="D22" s="313"/>
      <c r="E22" s="313">
        <f>E20+E21</f>
        <v>100503.556</v>
      </c>
      <c r="F22" s="313">
        <f>F20+F21</f>
        <v>138281.55599999998</v>
      </c>
      <c r="G22" s="313">
        <f>G20+G21</f>
        <v>137929.55599999998</v>
      </c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4" t="s">
        <v>169</v>
      </c>
    </row>
  </sheetData>
  <sheetProtection/>
  <mergeCells count="2">
    <mergeCell ref="A19:C19"/>
    <mergeCell ref="A20:C20"/>
  </mergeCells>
  <printOptions/>
  <pageMargins left="0.3937007874015748" right="0.1968503937007874" top="0.7874015748031497" bottom="0.7874015748031497" header="0.35433070866141736" footer="0.3937007874015748"/>
  <pageSetup fitToHeight="1" fitToWidth="1" horizontalDpi="600" verticalDpi="600" orientation="landscape" paperSize="9" scale="78" r:id="rId2"/>
  <headerFooter alignWithMargins="0">
    <oddHeader>&amp;C&amp;"Arial CE,Tučné"&amp;14ZADLUŽENOST 
SMOL K 31. 12. 2017
&amp;R&amp;"Arial CE,Tučné"Příloha č. 4</oddHeader>
    <oddFooter>&amp;L&amp;8Mgr. Ing. Jana Dokoupilová
ekonomický odbor
Datum:  &amp;D&amp;C4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 Ivo</dc:creator>
  <cp:keywords/>
  <dc:description/>
  <cp:lastModifiedBy>Kotelenska Jaroslava</cp:lastModifiedBy>
  <cp:lastPrinted>2018-05-15T09:49:52Z</cp:lastPrinted>
  <dcterms:created xsi:type="dcterms:W3CDTF">2012-05-11T07:12:01Z</dcterms:created>
  <dcterms:modified xsi:type="dcterms:W3CDTF">2018-05-15T09:52:18Z</dcterms:modified>
  <cp:category/>
  <cp:version/>
  <cp:contentType/>
  <cp:contentStatus/>
</cp:coreProperties>
</file>