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320" windowHeight="6480" tabRatio="591" activeTab="0"/>
  </bookViews>
  <sheets>
    <sheet name="Část pro vyrozumívání" sheetId="1" r:id="rId1"/>
    <sheet name="Část pro evakuaci" sheetId="2" r:id="rId2"/>
    <sheet name="MDB_nemovitost" sheetId="3" state="hidden" r:id="rId3"/>
    <sheet name="MDB_zpracovatel" sheetId="4" state="hidden" r:id="rId4"/>
    <sheet name="MDB_osoba" sheetId="5" state="hidden" r:id="rId5"/>
    <sheet name="MDB_tblKontakty" sheetId="6" state="hidden" r:id="rId6"/>
    <sheet name="MDB_vaz_osob" sheetId="7" state="hidden" r:id="rId7"/>
    <sheet name="MDB_vaz_osoba_kontakt" sheetId="8" state="hidden" r:id="rId8"/>
  </sheets>
  <definedNames>
    <definedName name="_xlnm.Print_Area" localSheetId="1">'Část pro evakuaci'!$A$1:$M$53</definedName>
    <definedName name="_xlnm.Print_Area" localSheetId="0">'Část pro vyrozumívání'!$A$1:$AC$40</definedName>
  </definedNames>
  <calcPr fullCalcOnLoad="1"/>
</workbook>
</file>

<file path=xl/sharedStrings.xml><?xml version="1.0" encoding="utf-8"?>
<sst xmlns="http://schemas.openxmlformats.org/spreadsheetml/2006/main" count="294" uniqueCount="232">
  <si>
    <t>Druh nemovitosti nebo objektu (vyberte ze seznamu):</t>
  </si>
  <si>
    <t>Parcelní číslo:</t>
  </si>
  <si>
    <t>Rok narození</t>
  </si>
  <si>
    <t>Příjmení</t>
  </si>
  <si>
    <t>Jméno</t>
  </si>
  <si>
    <t>Titul</t>
  </si>
  <si>
    <t>Podklady pro zpracování povodňového plánu vlastníka nemovitosti.</t>
  </si>
  <si>
    <t xml:space="preserve">          </t>
  </si>
  <si>
    <t xml:space="preserve">  </t>
  </si>
  <si>
    <t>ČINNOST PŘI ZABEZPEČOVACÍCH PRACÍCH:</t>
  </si>
  <si>
    <t>Počet kusů</t>
  </si>
  <si>
    <t>Poznámka</t>
  </si>
  <si>
    <t>ČÁST PRO ZABEZPEČENÍ A EVAKUACI</t>
  </si>
  <si>
    <t>Domácí zvířata, která by bylo nutno evakuovat při povodni</t>
  </si>
  <si>
    <t>vlastními silami, případně s pomocí svých příbuzných a známých!!!</t>
  </si>
  <si>
    <t xml:space="preserve">Odhadněte v hodinách časovou náročnost jednotlivých činností a uveďte kolik osob, případně která osoba ji bude zajišťovat. </t>
  </si>
  <si>
    <t>pomoc od příbuzných, známých apod.</t>
  </si>
  <si>
    <t>zábran (hradící prvky - pytle s pískem, fošny…), odvoz zaparkovaných vozidel, uzavírání kanalizace, evakuace zvířat, čerpání vody,</t>
  </si>
  <si>
    <t>Identifikátor</t>
  </si>
  <si>
    <t>Typ nemovitosti</t>
  </si>
  <si>
    <t>Ostatní objekty</t>
  </si>
  <si>
    <t>Číselník Typu nemovitosti</t>
  </si>
  <si>
    <t>ID_nemovitosti</t>
  </si>
  <si>
    <t>ulice</t>
  </si>
  <si>
    <t>PSČ</t>
  </si>
  <si>
    <t/>
  </si>
  <si>
    <t>P</t>
  </si>
  <si>
    <t>Ulice</t>
  </si>
  <si>
    <t>Číslo popisné</t>
  </si>
  <si>
    <t>Město</t>
  </si>
  <si>
    <t>Adresa ohrožené nemovitosti:</t>
  </si>
  <si>
    <t>Katastrální území:</t>
  </si>
  <si>
    <t>pozn</t>
  </si>
  <si>
    <t>kontakt</t>
  </si>
  <si>
    <t>Číselník Písmena u čísla popisného</t>
  </si>
  <si>
    <t>E</t>
  </si>
  <si>
    <t>Popisné</t>
  </si>
  <si>
    <t>Evidenční</t>
  </si>
  <si>
    <t>Typ čísla</t>
  </si>
  <si>
    <t>ID_typNem</t>
  </si>
  <si>
    <t>dat_aktualizace</t>
  </si>
  <si>
    <t>ID_KU</t>
  </si>
  <si>
    <t>parc_cis</t>
  </si>
  <si>
    <t>cp</t>
  </si>
  <si>
    <t>cp_pis</t>
  </si>
  <si>
    <t>PSC</t>
  </si>
  <si>
    <t>pop_nem</t>
  </si>
  <si>
    <t>osob_dal</t>
  </si>
  <si>
    <t>starsi_dal</t>
  </si>
  <si>
    <t>deti_dal</t>
  </si>
  <si>
    <t>imobil_osoby</t>
  </si>
  <si>
    <t>poz_pomoc</t>
  </si>
  <si>
    <t>poz_evakuace</t>
  </si>
  <si>
    <t>osoby_text</t>
  </si>
  <si>
    <t>zvir_velka</t>
  </si>
  <si>
    <t>zvir_mala</t>
  </si>
  <si>
    <t>zvir_text</t>
  </si>
  <si>
    <t>vecna_pomoc</t>
  </si>
  <si>
    <t>popis_pomoc</t>
  </si>
  <si>
    <t>ID_osoba</t>
  </si>
  <si>
    <t>vztah</t>
  </si>
  <si>
    <t>HlavniOsoba</t>
  </si>
  <si>
    <t>SkupOsob</t>
  </si>
  <si>
    <t>IDN</t>
  </si>
  <si>
    <t xml:space="preserve">Podklady vypracoval: </t>
  </si>
  <si>
    <t>Datum:</t>
  </si>
  <si>
    <t>ICO</t>
  </si>
  <si>
    <t>DIC</t>
  </si>
  <si>
    <t>firma</t>
  </si>
  <si>
    <t>rok_nar</t>
  </si>
  <si>
    <t>prijmeni</t>
  </si>
  <si>
    <t>jmeno</t>
  </si>
  <si>
    <t>titul</t>
  </si>
  <si>
    <t>psc</t>
  </si>
  <si>
    <t>SMS_con</t>
  </si>
  <si>
    <t>tel_domu</t>
  </si>
  <si>
    <t>tel_prace</t>
  </si>
  <si>
    <t>tel_mob</t>
  </si>
  <si>
    <t>mail</t>
  </si>
  <si>
    <t>mesto</t>
  </si>
  <si>
    <t>Vztah osoby k nemovitosti</t>
  </si>
  <si>
    <t>vlastník</t>
  </si>
  <si>
    <t>uživatel</t>
  </si>
  <si>
    <t>Číselník Vztah osoby nemovitosti</t>
  </si>
  <si>
    <t>Uveďte vaší činnost nebo opatření, které byste dělali při zabezpečovacích pracích před povodní na ochranu vaší nemovitosti (majetku).</t>
  </si>
  <si>
    <t xml:space="preserve">Například: vynášení materiálu a zařízení místností nebo zvedání zařízení, vyklízení sklepa, garáže, mrazáku, instalace protipovodňových </t>
  </si>
  <si>
    <t>(příklad: vynášení věcí do patra - Jan + Josef  Novák - 2 hod.)</t>
  </si>
  <si>
    <t>Velikost</t>
  </si>
  <si>
    <t>zajistit sami, případně s pomocí svých příbuzných a známých!!!</t>
  </si>
  <si>
    <t>Jméno a příjmení:</t>
  </si>
  <si>
    <t>uz_plyn</t>
  </si>
  <si>
    <t>uz_voda</t>
  </si>
  <si>
    <t>uz_elen</t>
  </si>
  <si>
    <t>ZABEZPEČENÍ POMOCI:</t>
  </si>
  <si>
    <t>ID_kontakt</t>
  </si>
  <si>
    <t>KONTAKTY_ID</t>
  </si>
  <si>
    <t>KONTAKT_CISLO</t>
  </si>
  <si>
    <t>KONTAKTY_CAS_OD</t>
  </si>
  <si>
    <t>KONTAKTY_CAS_DO</t>
  </si>
  <si>
    <t>KONTAKTY_DEN</t>
  </si>
  <si>
    <t>poradi</t>
  </si>
  <si>
    <t>ID_osoba_orig</t>
  </si>
  <si>
    <t>ID_kontakt_orig</t>
  </si>
  <si>
    <t>Číselník katastrálního území</t>
  </si>
  <si>
    <t>Kód KU</t>
  </si>
  <si>
    <t>Název KU</t>
  </si>
  <si>
    <t>c_byt</t>
  </si>
  <si>
    <t>Číselník Bydlící v nemovitosti</t>
  </si>
  <si>
    <t>bydlící</t>
  </si>
  <si>
    <t>Bydlící v nemovitosti/bytě</t>
  </si>
  <si>
    <t>kontaktní</t>
  </si>
  <si>
    <t>jiné</t>
  </si>
  <si>
    <t>Podklady aktuální k datu:</t>
  </si>
  <si>
    <t>Podlomení parc.čísla:</t>
  </si>
  <si>
    <t>parc_podcis</t>
  </si>
  <si>
    <t>datum_vyprac</t>
  </si>
  <si>
    <t>datum_akt</t>
  </si>
  <si>
    <t>ID_zpracovatel</t>
  </si>
  <si>
    <t>IDO01</t>
  </si>
  <si>
    <t>manžel, manželka</t>
  </si>
  <si>
    <t>syn, dcera</t>
  </si>
  <si>
    <t>otec, matka</t>
  </si>
  <si>
    <t>bratr, sestra</t>
  </si>
  <si>
    <t>synovec, neteř</t>
  </si>
  <si>
    <t>vnuk, vnučka</t>
  </si>
  <si>
    <t>švagr, švagrová</t>
  </si>
  <si>
    <t>zeť, snacha</t>
  </si>
  <si>
    <t>tchán, tchýně</t>
  </si>
  <si>
    <t>známá, známý</t>
  </si>
  <si>
    <t>nájemník</t>
  </si>
  <si>
    <t>soused, sousedka</t>
  </si>
  <si>
    <t>Byt</t>
  </si>
  <si>
    <t>Rodinný dům</t>
  </si>
  <si>
    <t>Chata</t>
  </si>
  <si>
    <t>Garáž</t>
  </si>
  <si>
    <t>Zahradní domek</t>
  </si>
  <si>
    <t>Pozemek bez staveb</t>
  </si>
  <si>
    <t>Část města</t>
  </si>
  <si>
    <t>Číselník částí města</t>
  </si>
  <si>
    <t>COBCE_KOD</t>
  </si>
  <si>
    <t>Název části obce</t>
  </si>
  <si>
    <t>cast_obce</t>
  </si>
  <si>
    <t>evakuace_text</t>
  </si>
  <si>
    <t>Číselník typu stavebních parcel</t>
  </si>
  <si>
    <t>pozemková parcela</t>
  </si>
  <si>
    <t>stavební parcela</t>
  </si>
  <si>
    <t>Druh číslování parcel:</t>
  </si>
  <si>
    <t>druh_parc</t>
  </si>
  <si>
    <t>Zde uveďte popis Vaší nemovitosti případně jakékoliv další doplňujmící informace:</t>
  </si>
  <si>
    <t>Verze: 100930</t>
  </si>
  <si>
    <t>imobilní osoby:</t>
  </si>
  <si>
    <t>požadavek na evakuaci:</t>
  </si>
  <si>
    <t>z toho Požadavek na ubytování:</t>
  </si>
  <si>
    <t>POČTY OSOB V NEMOVITOSTI:</t>
  </si>
  <si>
    <t>∑ osob celkem</t>
  </si>
  <si>
    <t>∑ z toho osoby starší</t>
  </si>
  <si>
    <t>∑ z toho děti</t>
  </si>
  <si>
    <t>Osob v nemovitosti CELKEM</t>
  </si>
  <si>
    <t>z toho:</t>
  </si>
  <si>
    <t>osob</t>
  </si>
  <si>
    <t>osob_dal_ubyt</t>
  </si>
  <si>
    <t>starsi_osoby</t>
  </si>
  <si>
    <t>starsi_dal_ubyt</t>
  </si>
  <si>
    <t>deti</t>
  </si>
  <si>
    <t>deti_dal_ubyt</t>
  </si>
  <si>
    <t>imobil_osoby_ubyt</t>
  </si>
  <si>
    <t>Objekty právnických osob</t>
  </si>
  <si>
    <t>Objekty v majetku města</t>
  </si>
  <si>
    <t>Dočasné stavby</t>
  </si>
  <si>
    <t>Olomouc</t>
  </si>
  <si>
    <t>Bělidla</t>
  </si>
  <si>
    <t>Černovír</t>
  </si>
  <si>
    <t>Droždín</t>
  </si>
  <si>
    <t>Hejčín</t>
  </si>
  <si>
    <t>Hodolany</t>
  </si>
  <si>
    <t>Holice</t>
  </si>
  <si>
    <t>Chomoutov</t>
  </si>
  <si>
    <t>Chválkovice</t>
  </si>
  <si>
    <t>Klášterní Hradisko</t>
  </si>
  <si>
    <t>Lazce</t>
  </si>
  <si>
    <t>Lošov</t>
  </si>
  <si>
    <t>Nedvězí</t>
  </si>
  <si>
    <t>Nemilany</t>
  </si>
  <si>
    <t>Neředín</t>
  </si>
  <si>
    <t>Nová Ulice</t>
  </si>
  <si>
    <t>Nové Sady</t>
  </si>
  <si>
    <t>Nový Svět</t>
  </si>
  <si>
    <t>Pavlovičky</t>
  </si>
  <si>
    <t>Povel</t>
  </si>
  <si>
    <t>Radíkov</t>
  </si>
  <si>
    <t>Řepčín</t>
  </si>
  <si>
    <t>Slavonín</t>
  </si>
  <si>
    <t>Svatý Kopeček</t>
  </si>
  <si>
    <t>Topolany</t>
  </si>
  <si>
    <t>Týneček</t>
  </si>
  <si>
    <t>Holice u Olomouce</t>
  </si>
  <si>
    <t>Nedvězí u Olomouce</t>
  </si>
  <si>
    <t>Nové Sady u Olomouce</t>
  </si>
  <si>
    <t>Nový Svět u Olomouce</t>
  </si>
  <si>
    <t>Olomouc-město</t>
  </si>
  <si>
    <t>Radíkov u Olomouce</t>
  </si>
  <si>
    <t>Topolany u Olomouce</t>
  </si>
  <si>
    <t>SPECIFIKACE NEMOVITOSTI</t>
  </si>
  <si>
    <t>Družstevní dům - formulář vyplní předseda družstva</t>
  </si>
  <si>
    <t>Společenství vlastníků jednotek - formulář vyplní předseda SVJ</t>
  </si>
  <si>
    <t>Bytový dům - formulář vyplní každý vlastník bytové jednotky</t>
  </si>
  <si>
    <t>Vyplňujte pouze pro potřeby imobilních osob a osob se specifickými potřebami.</t>
  </si>
  <si>
    <r>
      <t xml:space="preserve">Adresa: </t>
    </r>
    <r>
      <rPr>
        <b/>
        <sz val="12"/>
        <rFont val="Arial"/>
        <family val="0"/>
      </rPr>
      <t>*</t>
    </r>
  </si>
  <si>
    <t>nebo na e -mailové adrese odb.ochrany@olomouc.eu</t>
  </si>
  <si>
    <r>
      <t xml:space="preserve">Evakuace domácích zvířat </t>
    </r>
    <r>
      <rPr>
        <sz val="12"/>
        <rFont val="Arial"/>
        <family val="2"/>
      </rPr>
      <t xml:space="preserve">- tuto tabulku </t>
    </r>
    <r>
      <rPr>
        <b/>
        <sz val="12"/>
        <rFont val="Arial"/>
        <family val="2"/>
      </rPr>
      <t>vyplňujte pouze v krajním případě</t>
    </r>
    <r>
      <rPr>
        <sz val="12"/>
        <rFont val="Arial"/>
        <family val="2"/>
      </rPr>
      <t>, jen pokud nejste schopni zajistit si evakuaci sami</t>
    </r>
  </si>
  <si>
    <r>
      <t xml:space="preserve">a)  žádáte o osobní pomoc (hasiči, vybraní spoluobčané) při zabezpečovacích pracích - </t>
    </r>
    <r>
      <rPr>
        <b/>
        <i/>
        <sz val="12"/>
        <rFont val="Arial"/>
        <family val="2"/>
      </rPr>
      <t xml:space="preserve">v krajním případě jen pokud ji nejste schopni </t>
    </r>
  </si>
  <si>
    <r>
      <t xml:space="preserve">b)  žádáte o věcnou pomoc (nákladní vozidlo apod.) při zabezpečovacích pracích - </t>
    </r>
    <r>
      <rPr>
        <b/>
        <i/>
        <sz val="12"/>
        <rFont val="Arial"/>
        <family val="2"/>
      </rPr>
      <t>v krajním případě,  jen pokud ji nejste schopni</t>
    </r>
  </si>
  <si>
    <t>nebo na e-mailové adrese: odb.ochrany@olomouc.eu.</t>
  </si>
  <si>
    <t xml:space="preserve">V případě nejasnosti vám poradíme na tel. čísle města Olomouce 588 488 531, 588 488 534, 588 488 530, 588 488 524 </t>
  </si>
  <si>
    <r>
      <t>Vlastník</t>
    </r>
    <r>
      <rPr>
        <sz val="12"/>
        <rFont val="Arial"/>
        <family val="0"/>
      </rPr>
      <t xml:space="preserve"> ohrožené nemovitosti – zpracovatel podkladů: </t>
    </r>
  </si>
  <si>
    <r>
      <t>Adresa vlastníka</t>
    </r>
    <r>
      <rPr>
        <sz val="12"/>
        <rFont val="Arial"/>
        <family val="0"/>
      </rPr>
      <t xml:space="preserve"> ohrožené nemovitosti – zpracovatele podkladů:</t>
    </r>
  </si>
  <si>
    <t>osob s trvalým pobytem:</t>
  </si>
  <si>
    <t>osob bez trvalého pobytu:</t>
  </si>
  <si>
    <t>starší osoby 60-ti let s trvalým pobytem:</t>
  </si>
  <si>
    <t>starší osoby 60-ti let bez trvalého pobytu:</t>
  </si>
  <si>
    <t>děti do 15-ti let s trvalým pobytem:</t>
  </si>
  <si>
    <t>děti do 15-ti let bez tvalého pobytu:</t>
  </si>
  <si>
    <t>Druh zvířete                                           !! neuvádějte drobná domácí zvířata !!</t>
  </si>
  <si>
    <t>Gogolová</t>
  </si>
  <si>
    <t>Marie</t>
  </si>
  <si>
    <t>Holečkova</t>
  </si>
  <si>
    <t>Panelový, cihlový dům, počet bytových jednotek 20</t>
  </si>
  <si>
    <t xml:space="preserve">Marie Gogolová </t>
  </si>
  <si>
    <t>ANO</t>
  </si>
  <si>
    <t>Číslo bytu (zpracovatele)</t>
  </si>
  <si>
    <t>Příprava evakuačního zavazadla (léky, doklady, cennosti atd..) Uzavření přívodu vody, plynu a elektřiny. Zabezpečení vody a potravy drobných zvířat pro případ evakuace.  1 - 2 hod.
Přestěhování zařízení a nábytku do vyšších poschodí nebo do míst, která nejsou ohrožená povodní. 2 - 3 hod.
Přeparkování automobilu. 0,5 - 1 hod.
Příprava protipovodňových prostředků (pytle s pískem). Dle konkrétního případu.</t>
  </si>
  <si>
    <t>Uvádějte pouze číslo popisné. Adresa vlastníka ohrožené nemovitosti nemusí být totožná s adresou ohrožené nemovitosti.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</si>
</sst>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[$-405]d\.\ mmmm\ yyyy"/>
    <numFmt numFmtId="173" formatCode="##,###"/>
    <numFmt numFmtId="174" formatCode="[$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22"/>
      <name val="Arial"/>
      <family val="2"/>
    </font>
    <font>
      <sz val="10"/>
      <color indexed="12"/>
      <name val="Arial"/>
      <family val="2"/>
    </font>
    <font>
      <i/>
      <strike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49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24" borderId="10" xfId="51" applyFont="1" applyFill="1" applyBorder="1" applyAlignment="1">
      <alignment horizontal="center"/>
      <protection/>
    </xf>
    <xf numFmtId="0" fontId="11" fillId="24" borderId="10" xfId="52" applyFont="1" applyFill="1" applyBorder="1" applyAlignment="1">
      <alignment horizontal="center"/>
      <protection/>
    </xf>
    <xf numFmtId="0" fontId="11" fillId="0" borderId="6" xfId="52" applyFont="1" applyFill="1" applyBorder="1" applyAlignment="1">
      <alignment horizontal="right" wrapText="1"/>
      <protection/>
    </xf>
    <xf numFmtId="0" fontId="11" fillId="0" borderId="6" xfId="52" applyFont="1" applyFill="1" applyBorder="1" applyAlignment="1">
      <alignment wrapText="1"/>
      <protection/>
    </xf>
    <xf numFmtId="0" fontId="11" fillId="24" borderId="10" xfId="53" applyFont="1" applyFill="1" applyBorder="1" applyAlignment="1">
      <alignment horizontal="center"/>
      <protection/>
    </xf>
    <xf numFmtId="0" fontId="11" fillId="0" borderId="6" xfId="53" applyFont="1" applyFill="1" applyBorder="1" applyAlignment="1">
      <alignment horizontal="right" wrapText="1"/>
      <protection/>
    </xf>
    <xf numFmtId="0" fontId="11" fillId="0" borderId="6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1" fillId="0" borderId="6" xfId="53" applyFont="1" applyFill="1" applyBorder="1" applyAlignment="1">
      <alignment horizontal="right" vertical="center" wrapText="1"/>
      <protection/>
    </xf>
    <xf numFmtId="0" fontId="11" fillId="7" borderId="0" xfId="51" applyFill="1" applyAlignment="1">
      <alignment vertical="center"/>
      <protection/>
    </xf>
    <xf numFmtId="14" fontId="11" fillId="7" borderId="0" xfId="51" applyNumberFormat="1" applyFill="1" applyAlignment="1">
      <alignment vertical="center"/>
      <protection/>
    </xf>
    <xf numFmtId="0" fontId="11" fillId="0" borderId="0" xfId="51" applyAlignment="1">
      <alignment vertical="center"/>
      <protection/>
    </xf>
    <xf numFmtId="0" fontId="11" fillId="0" borderId="6" xfId="51" applyFont="1" applyFill="1" applyBorder="1" applyAlignment="1">
      <alignment horizontal="right" vertical="center" wrapText="1"/>
      <protection/>
    </xf>
    <xf numFmtId="0" fontId="11" fillId="0" borderId="6" xfId="51" applyFont="1" applyFill="1" applyBorder="1" applyAlignment="1">
      <alignment vertical="center" wrapText="1"/>
      <protection/>
    </xf>
    <xf numFmtId="0" fontId="11" fillId="0" borderId="6" xfId="51" applyFont="1" applyFill="1" applyBorder="1" applyAlignment="1">
      <alignment horizontal="center" vertical="center" wrapText="1"/>
      <protection/>
    </xf>
    <xf numFmtId="0" fontId="11" fillId="7" borderId="0" xfId="51" applyFill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1" fillId="24" borderId="10" xfId="48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24" borderId="10" xfId="49" applyFont="1" applyFill="1" applyBorder="1" applyAlignment="1" applyProtection="1">
      <alignment horizontal="center"/>
      <protection hidden="1"/>
    </xf>
    <xf numFmtId="0" fontId="11" fillId="0" borderId="6" xfId="48" applyFont="1" applyFill="1" applyBorder="1" applyAlignment="1" applyProtection="1">
      <alignment horizontal="right" wrapText="1"/>
      <protection hidden="1"/>
    </xf>
    <xf numFmtId="0" fontId="11" fillId="0" borderId="6" xfId="48" applyFont="1" applyFill="1" applyBorder="1" applyAlignment="1" applyProtection="1">
      <alignment/>
      <protection hidden="1"/>
    </xf>
    <xf numFmtId="0" fontId="11" fillId="0" borderId="6" xfId="49" applyFont="1" applyFill="1" applyBorder="1" applyAlignment="1" applyProtection="1">
      <alignment horizontal="right" wrapText="1"/>
      <protection hidden="1"/>
    </xf>
    <xf numFmtId="0" fontId="11" fillId="0" borderId="6" xfId="49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1" fillId="0" borderId="6" xfId="5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1" fillId="0" borderId="11" xfId="53" applyFont="1" applyFill="1" applyBorder="1" applyAlignment="1">
      <alignment horizontal="right" wrapText="1"/>
      <protection/>
    </xf>
    <xf numFmtId="0" fontId="11" fillId="0" borderId="11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 horizontal="left" wrapText="1"/>
      <protection/>
    </xf>
    <xf numFmtId="0" fontId="11" fillId="24" borderId="12" xfId="53" applyFont="1" applyFill="1" applyBorder="1" applyAlignment="1">
      <alignment horizontal="center"/>
      <protection/>
    </xf>
    <xf numFmtId="0" fontId="11" fillId="7" borderId="0" xfId="51" applyNumberFormat="1" applyFill="1" applyAlignment="1">
      <alignment vertical="center"/>
      <protection/>
    </xf>
    <xf numFmtId="0" fontId="11" fillId="0" borderId="6" xfId="52" applyFont="1" applyFill="1" applyBorder="1" applyAlignment="1">
      <alignment horizontal="left" wrapText="1"/>
      <protection/>
    </xf>
    <xf numFmtId="14" fontId="11" fillId="0" borderId="6" xfId="52" applyNumberFormat="1" applyFont="1" applyFill="1" applyBorder="1" applyAlignment="1">
      <alignment horizontal="right" wrapText="1"/>
      <protection/>
    </xf>
    <xf numFmtId="0" fontId="11" fillId="0" borderId="6" xfId="51" applyFont="1" applyFill="1" applyBorder="1" applyAlignment="1">
      <alignment horizontal="right" wrapText="1"/>
      <protection/>
    </xf>
    <xf numFmtId="0" fontId="11" fillId="0" borderId="6" xfId="51" applyFont="1" applyFill="1" applyBorder="1" applyAlignment="1">
      <alignment wrapText="1"/>
      <protection/>
    </xf>
    <xf numFmtId="0" fontId="11" fillId="0" borderId="11" xfId="51" applyFont="1" applyFill="1" applyBorder="1" applyAlignment="1">
      <alignment horizontal="right" wrapText="1"/>
      <protection/>
    </xf>
    <xf numFmtId="0" fontId="11" fillId="0" borderId="11" xfId="51" applyFont="1" applyFill="1" applyBorder="1" applyAlignment="1">
      <alignment wrapText="1"/>
      <protection/>
    </xf>
    <xf numFmtId="0" fontId="11" fillId="24" borderId="10" xfId="50" applyFont="1" applyFill="1" applyBorder="1" applyAlignment="1">
      <alignment horizontal="center"/>
      <protection/>
    </xf>
    <xf numFmtId="0" fontId="11" fillId="0" borderId="6" xfId="50" applyFont="1" applyFill="1" applyBorder="1" applyAlignment="1">
      <alignment horizontal="right" wrapText="1"/>
      <protection/>
    </xf>
    <xf numFmtId="0" fontId="11" fillId="0" borderId="6" xfId="50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51" applyFont="1" applyFill="1" applyBorder="1" applyAlignment="1">
      <alignment horizontal="right" vertical="center" wrapText="1"/>
      <protection/>
    </xf>
    <xf numFmtId="0" fontId="11" fillId="24" borderId="10" xfId="51" applyFont="1" applyFill="1" applyBorder="1" applyAlignment="1">
      <alignment horizontal="center"/>
      <protection/>
    </xf>
    <xf numFmtId="0" fontId="5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0" fillId="25" borderId="0" xfId="0" applyFill="1" applyBorder="1" applyAlignment="1">
      <alignment/>
    </xf>
    <xf numFmtId="0" fontId="0" fillId="25" borderId="0" xfId="0" applyFill="1" applyBorder="1" applyAlignment="1" applyProtection="1">
      <alignment horizontal="center" vertical="center" wrapText="1"/>
      <protection hidden="1"/>
    </xf>
    <xf numFmtId="0" fontId="7" fillId="25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 textRotation="90" wrapText="1"/>
      <protection hidden="1"/>
    </xf>
    <xf numFmtId="0" fontId="0" fillId="25" borderId="0" xfId="0" applyFill="1" applyBorder="1" applyAlignment="1" applyProtection="1">
      <alignment vertical="center" wrapText="1"/>
      <protection hidden="1" locked="0"/>
    </xf>
    <xf numFmtId="0" fontId="0" fillId="25" borderId="0" xfId="0" applyFill="1" applyBorder="1" applyAlignment="1" applyProtection="1">
      <alignment vertical="center"/>
      <protection hidden="1" locked="0"/>
    </xf>
    <xf numFmtId="0" fontId="0" fillId="25" borderId="0" xfId="0" applyFill="1" applyBorder="1" applyAlignment="1" applyProtection="1">
      <alignment horizontal="center" vertical="center"/>
      <protection hidden="1" locked="0"/>
    </xf>
    <xf numFmtId="0" fontId="0" fillId="25" borderId="0" xfId="0" applyFill="1" applyBorder="1" applyAlignment="1" applyProtection="1">
      <alignment horizontal="center" vertical="center" textRotation="90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5" fillId="25" borderId="0" xfId="0" applyFont="1" applyFill="1" applyBorder="1" applyAlignment="1" applyProtection="1">
      <alignment horizontal="center"/>
      <protection hidden="1"/>
    </xf>
    <xf numFmtId="0" fontId="6" fillId="25" borderId="0" xfId="0" applyFont="1" applyFill="1" applyBorder="1" applyAlignment="1" applyProtection="1">
      <alignment/>
      <protection hidden="1"/>
    </xf>
    <xf numFmtId="0" fontId="6" fillId="25" borderId="0" xfId="0" applyFont="1" applyFill="1" applyBorder="1" applyAlignment="1">
      <alignment/>
    </xf>
    <xf numFmtId="0" fontId="14" fillId="0" borderId="0" xfId="0" applyFont="1" applyAlignment="1" applyProtection="1">
      <alignment/>
      <protection hidden="1"/>
    </xf>
    <xf numFmtId="0" fontId="13" fillId="25" borderId="0" xfId="0" applyFont="1" applyFill="1" applyBorder="1" applyAlignment="1" applyProtection="1">
      <alignment/>
      <protection hidden="1"/>
    </xf>
    <xf numFmtId="0" fontId="1" fillId="0" borderId="0" xfId="36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26" borderId="12" xfId="0" applyFont="1" applyFill="1" applyBorder="1" applyAlignment="1" applyProtection="1">
      <alignment horizontal="center" vertical="center" wrapText="1"/>
      <protection hidden="1"/>
    </xf>
    <xf numFmtId="0" fontId="9" fillId="26" borderId="13" xfId="0" applyFont="1" applyFill="1" applyBorder="1" applyAlignment="1" applyProtection="1">
      <alignment horizontal="center" vertical="center"/>
      <protection hidden="1"/>
    </xf>
    <xf numFmtId="0" fontId="9" fillId="26" borderId="14" xfId="0" applyFont="1" applyFill="1" applyBorder="1" applyAlignment="1" applyProtection="1">
      <alignment horizontal="center" vertical="center"/>
      <protection hidden="1"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 locked="0"/>
    </xf>
    <xf numFmtId="0" fontId="9" fillId="0" borderId="19" xfId="0" applyFont="1" applyBorder="1" applyAlignment="1" applyProtection="1">
      <alignment vertical="center"/>
      <protection hidden="1" locked="0"/>
    </xf>
    <xf numFmtId="0" fontId="9" fillId="26" borderId="2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0" borderId="21" xfId="0" applyNumberFormat="1" applyFont="1" applyBorder="1" applyAlignment="1" applyProtection="1">
      <alignment horizontal="left" vertical="center" wrapText="1"/>
      <protection hidden="1" locked="0"/>
    </xf>
    <xf numFmtId="0" fontId="9" fillId="0" borderId="22" xfId="0" applyFont="1" applyBorder="1" applyAlignment="1" applyProtection="1">
      <alignment vertical="center" wrapText="1"/>
      <protection hidden="1" locked="0"/>
    </xf>
    <xf numFmtId="0" fontId="9" fillId="0" borderId="16" xfId="0" applyFont="1" applyBorder="1" applyAlignment="1" applyProtection="1">
      <alignment horizontal="center" vertical="center"/>
      <protection hidden="1" locked="0"/>
    </xf>
    <xf numFmtId="0" fontId="9" fillId="0" borderId="23" xfId="0" applyFont="1" applyBorder="1" applyAlignment="1" applyProtection="1">
      <alignment horizontal="left" vertical="center" wrapText="1"/>
      <protection hidden="1" locked="0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5" fillId="0" borderId="0" xfId="0" applyFont="1" applyAlignment="1">
      <alignment/>
    </xf>
    <xf numFmtId="0" fontId="9" fillId="0" borderId="0" xfId="0" applyFont="1" applyAlignment="1" applyProtection="1">
      <alignment horizontal="left"/>
      <protection hidden="1"/>
    </xf>
    <xf numFmtId="0" fontId="0" fillId="26" borderId="12" xfId="0" applyFont="1" applyFill="1" applyBorder="1" applyAlignment="1" applyProtection="1">
      <alignment horizontal="center" vertical="center" wrapText="1"/>
      <protection hidden="1"/>
    </xf>
    <xf numFmtId="0" fontId="9" fillId="19" borderId="0" xfId="0" applyFont="1" applyFill="1" applyAlignment="1" applyProtection="1">
      <alignment horizontal="right"/>
      <protection hidden="1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center"/>
      <protection hidden="1" locked="0"/>
    </xf>
    <xf numFmtId="0" fontId="9" fillId="0" borderId="2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19" borderId="28" xfId="0" applyFont="1" applyFill="1" applyBorder="1" applyAlignment="1">
      <alignment/>
    </xf>
    <xf numFmtId="0" fontId="17" fillId="19" borderId="28" xfId="0" applyFont="1" applyFill="1" applyBorder="1" applyAlignment="1" applyProtection="1">
      <alignment horizontal="right"/>
      <protection hidden="1"/>
    </xf>
    <xf numFmtId="0" fontId="9" fillId="0" borderId="29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 horizontal="right"/>
      <protection hidden="1"/>
    </xf>
    <xf numFmtId="0" fontId="9" fillId="0" borderId="30" xfId="0" applyFont="1" applyFill="1" applyBorder="1" applyAlignment="1" applyProtection="1">
      <alignment horizontal="center"/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0" fontId="9" fillId="0" borderId="32" xfId="0" applyFont="1" applyFill="1" applyBorder="1" applyAlignment="1">
      <alignment/>
    </xf>
    <xf numFmtId="0" fontId="9" fillId="19" borderId="33" xfId="0" applyFont="1" applyFill="1" applyBorder="1" applyAlignment="1">
      <alignment/>
    </xf>
    <xf numFmtId="0" fontId="9" fillId="19" borderId="34" xfId="0" applyFont="1" applyFill="1" applyBorder="1" applyAlignment="1" applyProtection="1">
      <alignment horizontal="right"/>
      <protection hidden="1"/>
    </xf>
    <xf numFmtId="0" fontId="9" fillId="0" borderId="35" xfId="0" applyFont="1" applyFill="1" applyBorder="1" applyAlignment="1" applyProtection="1">
      <alignment horizontal="center"/>
      <protection hidden="1" locked="0"/>
    </xf>
    <xf numFmtId="0" fontId="4" fillId="0" borderId="35" xfId="0" applyFont="1" applyFill="1" applyBorder="1" applyAlignment="1" applyProtection="1">
      <alignment horizontal="center"/>
      <protection hidden="1" locked="0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9" fillId="26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 locked="0"/>
    </xf>
    <xf numFmtId="0" fontId="9" fillId="0" borderId="37" xfId="0" applyFont="1" applyFill="1" applyBorder="1" applyAlignment="1" applyProtection="1">
      <alignment horizontal="center" vertical="center"/>
      <protection hidden="1" locked="0"/>
    </xf>
    <xf numFmtId="0" fontId="9" fillId="0" borderId="12" xfId="0" applyFont="1" applyBorder="1" applyAlignment="1" applyProtection="1">
      <alignment horizontal="center" vertical="center"/>
      <protection hidden="1" locked="0"/>
    </xf>
    <xf numFmtId="0" fontId="9" fillId="0" borderId="12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Alignment="1" applyProtection="1">
      <alignment horizontal="right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Alignment="1" applyProtection="1">
      <alignment vertical="center" wrapText="1"/>
      <protection hidden="1"/>
    </xf>
    <xf numFmtId="0" fontId="22" fillId="0" borderId="0" xfId="0" applyFont="1" applyFill="1" applyAlignment="1" applyProtection="1">
      <alignment/>
      <protection hidden="1"/>
    </xf>
    <xf numFmtId="0" fontId="0" fillId="26" borderId="36" xfId="0" applyFont="1" applyFill="1" applyBorder="1" applyAlignment="1" applyProtection="1">
      <alignment horizontal="center" vertical="center" wrapText="1"/>
      <protection hidden="1"/>
    </xf>
    <xf numFmtId="0" fontId="9" fillId="25" borderId="0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/>
      <protection hidden="1"/>
    </xf>
    <xf numFmtId="0" fontId="9" fillId="19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16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 applyProtection="1">
      <alignment horizontal="center" vertical="center" wrapText="1"/>
      <protection hidden="1" locked="0"/>
    </xf>
    <xf numFmtId="0" fontId="0" fillId="0" borderId="40" xfId="0" applyBorder="1" applyAlignment="1" applyProtection="1">
      <alignment horizontal="center" vertical="center" wrapText="1"/>
      <protection hidden="1" locked="0"/>
    </xf>
    <xf numFmtId="0" fontId="0" fillId="0" borderId="41" xfId="0" applyBorder="1" applyAlignment="1" applyProtection="1">
      <alignment horizontal="center" vertical="center" wrapText="1"/>
      <protection hidden="1"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9" fillId="26" borderId="39" xfId="0" applyFont="1" applyFill="1" applyBorder="1" applyAlignment="1" applyProtection="1">
      <alignment horizontal="center" vertical="center" wrapText="1"/>
      <protection hidden="1"/>
    </xf>
    <xf numFmtId="0" fontId="9" fillId="26" borderId="40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 locked="0"/>
    </xf>
    <xf numFmtId="0" fontId="0" fillId="0" borderId="42" xfId="0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 applyProtection="1">
      <alignment horizontal="center" vertical="center" wrapText="1"/>
      <protection hidden="1" locked="0"/>
    </xf>
    <xf numFmtId="0" fontId="0" fillId="0" borderId="47" xfId="0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0" fontId="0" fillId="0" borderId="48" xfId="0" applyBorder="1" applyAlignment="1" applyProtection="1">
      <alignment horizontal="center" vertical="center" wrapText="1"/>
      <protection hidden="1"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9" fillId="26" borderId="42" xfId="0" applyFont="1" applyFill="1" applyBorder="1" applyAlignment="1" applyProtection="1">
      <alignment horizontal="center" vertical="center" wrapText="1"/>
      <protection hidden="1"/>
    </xf>
    <xf numFmtId="0" fontId="9" fillId="26" borderId="46" xfId="0" applyFont="1" applyFill="1" applyBorder="1" applyAlignment="1" applyProtection="1">
      <alignment horizontal="center" vertical="center" wrapText="1"/>
      <protection hidden="1"/>
    </xf>
    <xf numFmtId="0" fontId="9" fillId="26" borderId="0" xfId="0" applyFont="1" applyFill="1" applyBorder="1" applyAlignment="1" applyProtection="1">
      <alignment horizontal="center" vertical="center" wrapText="1"/>
      <protection hidden="1"/>
    </xf>
    <xf numFmtId="0" fontId="9" fillId="26" borderId="48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/>
      <protection hidden="1"/>
    </xf>
    <xf numFmtId="0" fontId="9" fillId="0" borderId="50" xfId="0" applyFont="1" applyBorder="1" applyAlignment="1" applyProtection="1">
      <alignment horizontal="right"/>
      <protection hidden="1"/>
    </xf>
    <xf numFmtId="0" fontId="4" fillId="25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Border="1" applyAlignment="1" applyProtection="1">
      <alignment horizontal="center" vertical="center" wrapText="1"/>
      <protection hidden="1"/>
    </xf>
    <xf numFmtId="3" fontId="0" fillId="25" borderId="0" xfId="0" applyNumberForma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" fillId="27" borderId="51" xfId="36" applyFill="1" applyBorder="1" applyAlignment="1" applyProtection="1">
      <alignment horizontal="center" vertical="center" wrapText="1"/>
      <protection locked="0"/>
    </xf>
    <xf numFmtId="0" fontId="0" fillId="25" borderId="0" xfId="0" applyFill="1" applyBorder="1" applyAlignment="1" applyProtection="1">
      <alignment horizontal="center" vertical="center"/>
      <protection hidden="1" locked="0"/>
    </xf>
    <xf numFmtId="0" fontId="0" fillId="25" borderId="0" xfId="0" applyFill="1" applyBorder="1" applyAlignment="1" applyProtection="1">
      <alignment/>
      <protection hidden="1" locked="0"/>
    </xf>
    <xf numFmtId="0" fontId="4" fillId="25" borderId="0" xfId="0" applyFont="1" applyFill="1" applyBorder="1" applyAlignment="1" applyProtection="1">
      <alignment horizontal="center" vertical="center" wrapText="1"/>
      <protection hidden="1"/>
    </xf>
    <xf numFmtId="0" fontId="0" fillId="26" borderId="52" xfId="0" applyFont="1" applyFill="1" applyBorder="1" applyAlignment="1" applyProtection="1">
      <alignment horizontal="center" vertical="center" wrapText="1"/>
      <protection hidden="1"/>
    </xf>
    <xf numFmtId="0" fontId="0" fillId="26" borderId="37" xfId="0" applyFont="1" applyFill="1" applyBorder="1" applyAlignment="1" applyProtection="1">
      <alignment horizontal="center" vertical="center" wrapText="1"/>
      <protection hidden="1"/>
    </xf>
    <xf numFmtId="0" fontId="0" fillId="26" borderId="20" xfId="0" applyFont="1" applyFill="1" applyBorder="1" applyAlignment="1" applyProtection="1">
      <alignment horizontal="center" vertical="center" wrapText="1"/>
      <protection hidden="1"/>
    </xf>
    <xf numFmtId="0" fontId="0" fillId="26" borderId="12" xfId="0" applyFont="1" applyFill="1" applyBorder="1" applyAlignment="1" applyProtection="1">
      <alignment horizontal="center" vertical="center" wrapText="1"/>
      <protection hidden="1"/>
    </xf>
    <xf numFmtId="0" fontId="0" fillId="26" borderId="22" xfId="0" applyFont="1" applyFill="1" applyBorder="1" applyAlignment="1" applyProtection="1">
      <alignment horizontal="center" vertical="center" wrapText="1"/>
      <protection hidden="1"/>
    </xf>
    <xf numFmtId="0" fontId="0" fillId="26" borderId="16" xfId="0" applyFont="1" applyFill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9" fillId="26" borderId="41" xfId="0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0" xfId="0" applyFont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9" xfId="0" applyFont="1" applyBorder="1" applyAlignment="1">
      <alignment/>
    </xf>
    <xf numFmtId="0" fontId="9" fillId="25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9" fillId="26" borderId="14" xfId="0" applyFont="1" applyFill="1" applyBorder="1" applyAlignment="1" applyProtection="1">
      <alignment horizontal="center" vertical="center"/>
      <protection hidden="1"/>
    </xf>
    <xf numFmtId="0" fontId="9" fillId="26" borderId="20" xfId="0" applyFont="1" applyFill="1" applyBorder="1" applyAlignment="1" applyProtection="1">
      <alignment horizontal="center" vertical="center"/>
      <protection hidden="1"/>
    </xf>
    <xf numFmtId="0" fontId="9" fillId="26" borderId="12" xfId="0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Border="1" applyAlignment="1" applyProtection="1">
      <alignment vertical="center"/>
      <protection hidden="1" locked="0"/>
    </xf>
    <xf numFmtId="0" fontId="9" fillId="26" borderId="54" xfId="0" applyFont="1" applyFill="1" applyBorder="1" applyAlignment="1" applyProtection="1">
      <alignment horizontal="center" vertical="center"/>
      <protection hidden="1"/>
    </xf>
    <xf numFmtId="0" fontId="9" fillId="26" borderId="37" xfId="0" applyFont="1" applyFill="1" applyBorder="1" applyAlignment="1" applyProtection="1">
      <alignment horizontal="center" vertical="center"/>
      <protection hidden="1"/>
    </xf>
    <xf numFmtId="0" fontId="9" fillId="26" borderId="55" xfId="0" applyFont="1" applyFill="1" applyBorder="1" applyAlignment="1" applyProtection="1">
      <alignment horizontal="center" vertical="center"/>
      <protection hidden="1"/>
    </xf>
    <xf numFmtId="0" fontId="9" fillId="26" borderId="56" xfId="0" applyFont="1" applyFill="1" applyBorder="1" applyAlignment="1" applyProtection="1">
      <alignment horizontal="center" vertical="center"/>
      <protection hidden="1"/>
    </xf>
    <xf numFmtId="0" fontId="9" fillId="26" borderId="13" xfId="0" applyFont="1" applyFill="1" applyBorder="1" applyAlignment="1" applyProtection="1">
      <alignment horizontal="center" vertical="center"/>
      <protection hidden="1"/>
    </xf>
    <xf numFmtId="0" fontId="9" fillId="26" borderId="57" xfId="0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 wrapText="1"/>
      <protection hidden="1" locked="0"/>
    </xf>
    <xf numFmtId="0" fontId="9" fillId="0" borderId="12" xfId="0" applyFont="1" applyBorder="1" applyAlignment="1" applyProtection="1">
      <alignment horizontal="center" vertical="center" wrapText="1"/>
      <protection hidden="1" locked="0"/>
    </xf>
    <xf numFmtId="0" fontId="9" fillId="0" borderId="16" xfId="0" applyFont="1" applyBorder="1" applyAlignment="1" applyProtection="1">
      <alignment horizontal="center" vertical="center" wrapText="1"/>
      <protection hidden="1" locked="0"/>
    </xf>
    <xf numFmtId="0" fontId="9" fillId="0" borderId="58" xfId="0" applyFont="1" applyBorder="1" applyAlignment="1" applyProtection="1">
      <alignment horizontal="center" vertical="center" wrapText="1"/>
      <protection hidden="1" locked="0"/>
    </xf>
    <xf numFmtId="0" fontId="9" fillId="0" borderId="57" xfId="0" applyFont="1" applyBorder="1" applyAlignment="1" applyProtection="1">
      <alignment horizontal="center" vertical="center" wrapText="1"/>
      <protection hidden="1" locked="0"/>
    </xf>
    <xf numFmtId="0" fontId="9" fillId="0" borderId="59" xfId="0" applyFont="1" applyBorder="1" applyAlignment="1" applyProtection="1">
      <alignment horizontal="center" vertical="center" wrapText="1"/>
      <protection hidden="1" locked="0"/>
    </xf>
    <xf numFmtId="0" fontId="9" fillId="0" borderId="56" xfId="0" applyNumberFormat="1" applyFont="1" applyBorder="1" applyAlignment="1" applyProtection="1">
      <alignment horizontal="center" vertical="center"/>
      <protection hidden="1" locked="0"/>
    </xf>
    <xf numFmtId="0" fontId="9" fillId="0" borderId="60" xfId="0" applyNumberFormat="1" applyFont="1" applyBorder="1" applyAlignment="1" applyProtection="1">
      <alignment horizontal="center" vertical="center"/>
      <protection hidden="1" locked="0"/>
    </xf>
    <xf numFmtId="0" fontId="9" fillId="0" borderId="61" xfId="0" applyNumberFormat="1" applyFont="1" applyBorder="1" applyAlignment="1" applyProtection="1">
      <alignment horizontal="center" vertical="center"/>
      <protection hidden="1" locked="0"/>
    </xf>
    <xf numFmtId="0" fontId="9" fillId="26" borderId="13" xfId="0" applyFont="1" applyFill="1" applyBorder="1" applyAlignment="1" applyProtection="1">
      <alignment horizontal="center" vertical="center" wrapText="1"/>
      <protection hidden="1"/>
    </xf>
    <xf numFmtId="0" fontId="9" fillId="26" borderId="12" xfId="0" applyFont="1" applyFill="1" applyBorder="1" applyAlignment="1" applyProtection="1">
      <alignment horizontal="center" vertical="center" wrapText="1"/>
      <protection hidden="1"/>
    </xf>
    <xf numFmtId="0" fontId="9" fillId="26" borderId="17" xfId="0" applyFont="1" applyFill="1" applyBorder="1" applyAlignment="1" applyProtection="1">
      <alignment horizontal="center" vertical="center" wrapText="1"/>
      <protection hidden="1"/>
    </xf>
    <xf numFmtId="0" fontId="9" fillId="26" borderId="16" xfId="0" applyFont="1" applyFill="1" applyBorder="1" applyAlignment="1" applyProtection="1">
      <alignment horizontal="center" vertical="center" wrapText="1"/>
      <protection hidden="1"/>
    </xf>
    <xf numFmtId="0" fontId="9" fillId="26" borderId="62" xfId="0" applyFont="1" applyFill="1" applyBorder="1" applyAlignment="1" applyProtection="1">
      <alignment horizontal="center" vertical="center" wrapText="1"/>
      <protection hidden="1"/>
    </xf>
    <xf numFmtId="0" fontId="9" fillId="26" borderId="63" xfId="0" applyFont="1" applyFill="1" applyBorder="1" applyAlignment="1" applyProtection="1">
      <alignment horizontal="center" vertical="center" wrapText="1"/>
      <protection hidden="1"/>
    </xf>
    <xf numFmtId="0" fontId="9" fillId="26" borderId="15" xfId="0" applyFont="1" applyFill="1" applyBorder="1" applyAlignment="1" applyProtection="1">
      <alignment horizontal="center" vertical="center" wrapText="1"/>
      <protection hidden="1"/>
    </xf>
    <xf numFmtId="0" fontId="9" fillId="26" borderId="57" xfId="0" applyFont="1" applyFill="1" applyBorder="1" applyAlignment="1" applyProtection="1">
      <alignment horizontal="center" vertical="center" wrapText="1"/>
      <protection hidden="1"/>
    </xf>
    <xf numFmtId="0" fontId="9" fillId="26" borderId="59" xfId="0" applyFont="1" applyFill="1" applyBorder="1" applyAlignment="1" applyProtection="1">
      <alignment horizontal="center" vertical="center" wrapText="1"/>
      <protection hidden="1"/>
    </xf>
    <xf numFmtId="0" fontId="9" fillId="26" borderId="21" xfId="0" applyFont="1" applyFill="1" applyBorder="1" applyAlignment="1" applyProtection="1">
      <alignment horizontal="center" vertical="center"/>
      <protection hidden="1"/>
    </xf>
    <xf numFmtId="0" fontId="9" fillId="26" borderId="64" xfId="0" applyFont="1" applyFill="1" applyBorder="1" applyAlignment="1" applyProtection="1">
      <alignment horizontal="center" vertical="center"/>
      <protection hidden="1"/>
    </xf>
    <xf numFmtId="0" fontId="9" fillId="26" borderId="2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26" borderId="16" xfId="0" applyFont="1" applyFill="1" applyBorder="1" applyAlignment="1" applyProtection="1">
      <alignment horizontal="center" vertical="center"/>
      <protection hidden="1"/>
    </xf>
    <xf numFmtId="0" fontId="9" fillId="26" borderId="65" xfId="0" applyFont="1" applyFill="1" applyBorder="1" applyAlignment="1" applyProtection="1">
      <alignment horizontal="center" vertical="center" wrapText="1"/>
      <protection hidden="1"/>
    </xf>
    <xf numFmtId="0" fontId="9" fillId="26" borderId="66" xfId="0" applyFont="1" applyFill="1" applyBorder="1" applyAlignment="1" applyProtection="1">
      <alignment horizontal="center" vertical="center" wrapText="1"/>
      <protection hidden="1"/>
    </xf>
    <xf numFmtId="0" fontId="9" fillId="26" borderId="67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21" xfId="0" applyFont="1" applyBorder="1" applyAlignment="1" applyProtection="1">
      <alignment vertical="center" wrapText="1"/>
      <protection hidden="1" locked="0"/>
    </xf>
    <xf numFmtId="0" fontId="9" fillId="0" borderId="22" xfId="0" applyFont="1" applyBorder="1" applyAlignment="1" applyProtection="1">
      <alignment vertical="center" wrapText="1"/>
      <protection hidden="1" locked="0"/>
    </xf>
    <xf numFmtId="0" fontId="9" fillId="0" borderId="18" xfId="0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 applyProtection="1">
      <alignment horizontal="center" vertical="center" wrapText="1"/>
      <protection hidden="1" locked="0"/>
    </xf>
    <xf numFmtId="0" fontId="9" fillId="0" borderId="17" xfId="0" applyFont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 horizontal="right"/>
      <protection hidden="1"/>
    </xf>
    <xf numFmtId="0" fontId="9" fillId="0" borderId="50" xfId="0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1" fillId="25" borderId="0" xfId="36" applyNumberFormat="1" applyFont="1" applyFill="1" applyBorder="1" applyAlignment="1" applyProtection="1">
      <alignment horizontal="center" vertical="center"/>
      <protection hidden="1" locked="0"/>
    </xf>
    <xf numFmtId="3" fontId="1" fillId="25" borderId="0" xfId="36" applyNumberFormat="1" applyFill="1" applyBorder="1" applyAlignment="1" applyProtection="1">
      <alignment horizontal="center" vertical="center"/>
      <protection hidden="1" locked="0"/>
    </xf>
    <xf numFmtId="0" fontId="9" fillId="0" borderId="0" xfId="36" applyFont="1" applyFill="1" applyAlignment="1" applyProtection="1">
      <alignment horizontal="center"/>
      <protection/>
    </xf>
    <xf numFmtId="0" fontId="23" fillId="0" borderId="0" xfId="36" applyFont="1" applyFill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vertical="center"/>
      <protection hidden="1" locked="0"/>
    </xf>
    <xf numFmtId="0" fontId="9" fillId="0" borderId="16" xfId="0" applyFont="1" applyBorder="1" applyAlignment="1" applyProtection="1">
      <alignment vertical="center"/>
      <protection hidden="1" locked="0"/>
    </xf>
    <xf numFmtId="0" fontId="9" fillId="0" borderId="59" xfId="0" applyFont="1" applyBorder="1" applyAlignment="1" applyProtection="1">
      <alignment vertical="center"/>
      <protection hidden="1" locked="0"/>
    </xf>
    <xf numFmtId="49" fontId="9" fillId="26" borderId="68" xfId="0" applyNumberFormat="1" applyFont="1" applyFill="1" applyBorder="1" applyAlignment="1" applyProtection="1">
      <alignment horizontal="center" vertical="center" wrapText="1"/>
      <protection hidden="1"/>
    </xf>
    <xf numFmtId="49" fontId="9" fillId="26" borderId="6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70" xfId="0" applyFont="1" applyFill="1" applyBorder="1" applyAlignment="1" applyProtection="1">
      <alignment horizontal="center" vertical="center"/>
      <protection hidden="1" locked="0"/>
    </xf>
    <xf numFmtId="0" fontId="9" fillId="0" borderId="64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left"/>
      <protection hidden="1"/>
    </xf>
    <xf numFmtId="0" fontId="9" fillId="0" borderId="14" xfId="0" applyFont="1" applyFill="1" applyBorder="1" applyAlignment="1" applyProtection="1">
      <alignment vertical="center" wrapText="1"/>
      <protection hidden="1" locked="0"/>
    </xf>
    <xf numFmtId="0" fontId="9" fillId="0" borderId="63" xfId="0" applyFont="1" applyFill="1" applyBorder="1" applyAlignment="1" applyProtection="1">
      <alignment vertical="center" wrapText="1"/>
      <protection hidden="1" locked="0"/>
    </xf>
    <xf numFmtId="0" fontId="9" fillId="0" borderId="20" xfId="0" applyFont="1" applyFill="1" applyBorder="1" applyAlignment="1" applyProtection="1">
      <alignment vertical="center" wrapText="1"/>
      <protection hidden="1" locked="0"/>
    </xf>
    <xf numFmtId="0" fontId="9" fillId="26" borderId="46" xfId="0" applyFont="1" applyFill="1" applyBorder="1" applyAlignment="1" applyProtection="1">
      <alignment/>
      <protection hidden="1"/>
    </xf>
    <xf numFmtId="0" fontId="9" fillId="26" borderId="44" xfId="0" applyFont="1" applyFill="1" applyBorder="1" applyAlignment="1" applyProtection="1">
      <alignment/>
      <protection hidden="1"/>
    </xf>
    <xf numFmtId="0" fontId="9" fillId="26" borderId="48" xfId="0" applyFont="1" applyFill="1" applyBorder="1" applyAlignment="1" applyProtection="1">
      <alignment/>
      <protection hidden="1"/>
    </xf>
    <xf numFmtId="0" fontId="9" fillId="26" borderId="44" xfId="0" applyFont="1" applyFill="1" applyBorder="1" applyAlignment="1" applyProtection="1">
      <alignment/>
      <protection hidden="1"/>
    </xf>
    <xf numFmtId="0" fontId="9" fillId="26" borderId="53" xfId="0" applyFont="1" applyFill="1" applyBorder="1" applyAlignment="1" applyProtection="1">
      <alignment/>
      <protection hidden="1"/>
    </xf>
    <xf numFmtId="0" fontId="9" fillId="26" borderId="40" xfId="0" applyFont="1" applyFill="1" applyBorder="1" applyAlignment="1" applyProtection="1">
      <alignment/>
      <protection hidden="1"/>
    </xf>
    <xf numFmtId="0" fontId="9" fillId="0" borderId="62" xfId="0" applyFont="1" applyFill="1" applyBorder="1" applyAlignment="1" applyProtection="1">
      <alignment horizontal="center" vertical="center"/>
      <protection hidden="1" locked="0"/>
    </xf>
    <xf numFmtId="0" fontId="9" fillId="0" borderId="63" xfId="0" applyFont="1" applyFill="1" applyBorder="1" applyAlignment="1" applyProtection="1">
      <alignment horizontal="center" vertical="center"/>
      <protection hidden="1" locked="0"/>
    </xf>
    <xf numFmtId="0" fontId="9" fillId="0" borderId="71" xfId="0" applyFont="1" applyFill="1" applyBorder="1" applyAlignment="1" applyProtection="1">
      <alignment horizontal="center" vertical="center"/>
      <protection hidden="1" locked="0"/>
    </xf>
    <xf numFmtId="0" fontId="9" fillId="0" borderId="6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9" fillId="26" borderId="36" xfId="0" applyFont="1" applyFill="1" applyBorder="1" applyAlignment="1" applyProtection="1">
      <alignment horizontal="center" vertical="center"/>
      <protection hidden="1"/>
    </xf>
    <xf numFmtId="0" fontId="9" fillId="26" borderId="72" xfId="0" applyFont="1" applyFill="1" applyBorder="1" applyAlignment="1" applyProtection="1">
      <alignment horizontal="center" vertical="center"/>
      <protection hidden="1"/>
    </xf>
    <xf numFmtId="0" fontId="9" fillId="0" borderId="62" xfId="0" applyFont="1" applyFill="1" applyBorder="1" applyAlignment="1" applyProtection="1">
      <alignment horizontal="center" vertical="center"/>
      <protection hidden="1" locked="0"/>
    </xf>
    <xf numFmtId="0" fontId="9" fillId="0" borderId="63" xfId="0" applyFont="1" applyFill="1" applyBorder="1" applyAlignment="1" applyProtection="1">
      <alignment horizontal="center" vertical="center"/>
      <protection hidden="1" locked="0"/>
    </xf>
    <xf numFmtId="0" fontId="9" fillId="19" borderId="32" xfId="0" applyFont="1" applyFill="1" applyBorder="1" applyAlignment="1" applyProtection="1">
      <alignment horizontal="right"/>
      <protection hidden="1"/>
    </xf>
    <xf numFmtId="0" fontId="9" fillId="0" borderId="73" xfId="0" applyFont="1" applyBorder="1" applyAlignment="1">
      <alignment/>
    </xf>
    <xf numFmtId="0" fontId="9" fillId="19" borderId="74" xfId="0" applyFont="1" applyFill="1" applyBorder="1" applyAlignment="1" applyProtection="1">
      <alignment horizontal="right"/>
      <protection hidden="1"/>
    </xf>
    <xf numFmtId="0" fontId="9" fillId="0" borderId="75" xfId="0" applyFont="1" applyBorder="1" applyAlignment="1">
      <alignment/>
    </xf>
    <xf numFmtId="0" fontId="9" fillId="0" borderId="12" xfId="0" applyFont="1" applyFill="1" applyBorder="1" applyAlignment="1" applyProtection="1">
      <alignment vertical="center"/>
      <protection hidden="1" locked="0"/>
    </xf>
    <xf numFmtId="0" fontId="9" fillId="0" borderId="12" xfId="0" applyFont="1" applyBorder="1" applyAlignment="1" applyProtection="1">
      <alignment vertical="center"/>
      <protection hidden="1" locked="0"/>
    </xf>
    <xf numFmtId="0" fontId="9" fillId="0" borderId="57" xfId="0" applyFont="1" applyBorder="1" applyAlignment="1" applyProtection="1">
      <alignment vertical="center"/>
      <protection hidden="1" locked="0"/>
    </xf>
    <xf numFmtId="0" fontId="9" fillId="0" borderId="37" xfId="0" applyFont="1" applyFill="1" applyBorder="1" applyAlignment="1" applyProtection="1">
      <alignment vertical="center"/>
      <protection hidden="1" locked="0"/>
    </xf>
    <xf numFmtId="0" fontId="9" fillId="0" borderId="37" xfId="0" applyFont="1" applyBorder="1" applyAlignment="1" applyProtection="1">
      <alignment vertical="center"/>
      <protection hidden="1" locked="0"/>
    </xf>
    <xf numFmtId="0" fontId="9" fillId="0" borderId="55" xfId="0" applyFont="1" applyBorder="1" applyAlignment="1" applyProtection="1">
      <alignment vertical="center"/>
      <protection hidden="1" locked="0"/>
    </xf>
    <xf numFmtId="0" fontId="9" fillId="0" borderId="76" xfId="0" applyFont="1" applyFill="1" applyBorder="1" applyAlignment="1" applyProtection="1">
      <alignment horizontal="left" vertical="top" wrapText="1"/>
      <protection hidden="1" locked="0"/>
    </xf>
    <xf numFmtId="0" fontId="9" fillId="0" borderId="66" xfId="0" applyFont="1" applyFill="1" applyBorder="1" applyAlignment="1" applyProtection="1">
      <alignment horizontal="left" vertical="top" wrapText="1"/>
      <protection hidden="1" locked="0"/>
    </xf>
    <xf numFmtId="0" fontId="9" fillId="0" borderId="77" xfId="0" applyFont="1" applyFill="1" applyBorder="1" applyAlignment="1" applyProtection="1">
      <alignment horizontal="left" vertical="top" wrapText="1"/>
      <protection hidden="1" locked="0"/>
    </xf>
    <xf numFmtId="0" fontId="9" fillId="0" borderId="47" xfId="0" applyFont="1" applyFill="1" applyBorder="1" applyAlignment="1" applyProtection="1">
      <alignment horizontal="left" vertical="top" wrapText="1"/>
      <protection hidden="1" locked="0"/>
    </xf>
    <xf numFmtId="0" fontId="9" fillId="0" borderId="0" xfId="0" applyFont="1" applyFill="1" applyBorder="1" applyAlignment="1" applyProtection="1">
      <alignment horizontal="left" vertical="top" wrapText="1"/>
      <protection hidden="1" locked="0"/>
    </xf>
    <xf numFmtId="0" fontId="9" fillId="0" borderId="50" xfId="0" applyFont="1" applyFill="1" applyBorder="1" applyAlignment="1" applyProtection="1">
      <alignment horizontal="left" vertical="top" wrapText="1"/>
      <protection hidden="1" locked="0"/>
    </xf>
    <xf numFmtId="0" fontId="9" fillId="0" borderId="78" xfId="0" applyFont="1" applyFill="1" applyBorder="1" applyAlignment="1" applyProtection="1">
      <alignment horizontal="left" vertical="top" wrapText="1"/>
      <protection hidden="1" locked="0"/>
    </xf>
    <xf numFmtId="0" fontId="9" fillId="0" borderId="79" xfId="0" applyFont="1" applyFill="1" applyBorder="1" applyAlignment="1" applyProtection="1">
      <alignment horizontal="left" vertical="top" wrapText="1"/>
      <protection hidden="1" locked="0"/>
    </xf>
    <xf numFmtId="0" fontId="9" fillId="0" borderId="80" xfId="0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6" fillId="0" borderId="81" xfId="0" applyFont="1" applyFill="1" applyBorder="1" applyAlignment="1" applyProtection="1">
      <alignment horizontal="center" vertical="center"/>
      <protection hidden="1" locked="0"/>
    </xf>
    <xf numFmtId="0" fontId="16" fillId="0" borderId="82" xfId="0" applyFont="1" applyFill="1" applyBorder="1" applyAlignment="1" applyProtection="1">
      <alignment horizontal="center" vertical="center"/>
      <protection hidden="1" locked="0"/>
    </xf>
    <xf numFmtId="0" fontId="16" fillId="19" borderId="0" xfId="0" applyFont="1" applyFill="1" applyBorder="1" applyAlignment="1" applyProtection="1">
      <alignment horizontal="center" vertical="center"/>
      <protection hidden="1"/>
    </xf>
    <xf numFmtId="0" fontId="16" fillId="19" borderId="32" xfId="0" applyFont="1" applyFill="1" applyBorder="1" applyAlignment="1" applyProtection="1">
      <alignment horizontal="center" vertical="center"/>
      <protection hidden="1"/>
    </xf>
    <xf numFmtId="0" fontId="15" fillId="0" borderId="44" xfId="0" applyFont="1" applyFill="1" applyBorder="1" applyAlignment="1" applyProtection="1">
      <alignment horizontal="right" vertical="center" wrapText="1"/>
      <protection hidden="1"/>
    </xf>
    <xf numFmtId="0" fontId="9" fillId="19" borderId="83" xfId="0" applyFont="1" applyFill="1" applyBorder="1" applyAlignment="1" applyProtection="1">
      <alignment horizontal="right"/>
      <protection hidden="1"/>
    </xf>
    <xf numFmtId="0" fontId="9" fillId="0" borderId="84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/>
    </xf>
    <xf numFmtId="0" fontId="4" fillId="19" borderId="32" xfId="0" applyFont="1" applyFill="1" applyBorder="1" applyAlignment="1" applyProtection="1">
      <alignment horizontal="center" vertical="center"/>
      <protection hidden="1"/>
    </xf>
    <xf numFmtId="0" fontId="4" fillId="19" borderId="0" xfId="0" applyFont="1" applyFill="1" applyBorder="1" applyAlignment="1" applyProtection="1">
      <alignment horizontal="center" vertical="center"/>
      <protection hidden="1"/>
    </xf>
    <xf numFmtId="0" fontId="4" fillId="19" borderId="85" xfId="0" applyFont="1" applyFill="1" applyBorder="1" applyAlignment="1" applyProtection="1">
      <alignment horizontal="center" vertical="center"/>
      <protection hidden="1"/>
    </xf>
    <xf numFmtId="0" fontId="9" fillId="19" borderId="86" xfId="0" applyFont="1" applyFill="1" applyBorder="1" applyAlignment="1" applyProtection="1">
      <alignment horizontal="right" vertical="center"/>
      <protection hidden="1"/>
    </xf>
    <xf numFmtId="0" fontId="9" fillId="19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6" fillId="19" borderId="87" xfId="0" applyFont="1" applyFill="1" applyBorder="1" applyAlignment="1" applyProtection="1">
      <alignment horizontal="center" vertical="center"/>
      <protection hidden="1"/>
    </xf>
    <xf numFmtId="0" fontId="16" fillId="19" borderId="8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14" fontId="0" fillId="0" borderId="47" xfId="0" applyNumberFormat="1" applyBorder="1" applyAlignment="1" applyProtection="1">
      <alignment horizontal="center"/>
      <protection hidden="1" locked="0"/>
    </xf>
    <xf numFmtId="0" fontId="0" fillId="0" borderId="47" xfId="0" applyBorder="1" applyAlignment="1" applyProtection="1">
      <alignment horizontal="center"/>
      <protection hidden="1" locked="0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 část pro vyrozumívání-upr1" xfId="48"/>
    <cellStyle name="normální_Část po vyrozumívání" xfId="49"/>
    <cellStyle name="normální_Část pro vyrozumívání" xfId="50"/>
    <cellStyle name="normální_List1" xfId="51"/>
    <cellStyle name="normální_MDB_osoby" xfId="52"/>
    <cellStyle name="normální_MDB_vaz_osob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8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15</xdr:row>
      <xdr:rowOff>0</xdr:rowOff>
    </xdr:from>
    <xdr:ext cx="104775" cy="323850"/>
    <xdr:sp>
      <xdr:nvSpPr>
        <xdr:cNvPr id="1" name="Text Box 29"/>
        <xdr:cNvSpPr txBox="1">
          <a:spLocks noChangeArrowheads="1"/>
        </xdr:cNvSpPr>
      </xdr:nvSpPr>
      <xdr:spPr>
        <a:xfrm>
          <a:off x="114300" y="353377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0</xdr:col>
      <xdr:colOff>19050</xdr:colOff>
      <xdr:row>31</xdr:row>
      <xdr:rowOff>47625</xdr:rowOff>
    </xdr:from>
    <xdr:ext cx="104775" cy="323850"/>
    <xdr:sp>
      <xdr:nvSpPr>
        <xdr:cNvPr id="2" name="Text Box 30"/>
        <xdr:cNvSpPr txBox="1">
          <a:spLocks noChangeArrowheads="1"/>
        </xdr:cNvSpPr>
      </xdr:nvSpPr>
      <xdr:spPr>
        <a:xfrm>
          <a:off x="19050" y="7972425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5</xdr:col>
      <xdr:colOff>857250</xdr:colOff>
      <xdr:row>18</xdr:row>
      <xdr:rowOff>114300</xdr:rowOff>
    </xdr:from>
    <xdr:ext cx="914400" cy="257175"/>
    <xdr:sp fLocksText="0">
      <xdr:nvSpPr>
        <xdr:cNvPr id="3" name="Text Box 31"/>
        <xdr:cNvSpPr txBox="1">
          <a:spLocks noChangeArrowheads="1"/>
        </xdr:cNvSpPr>
      </xdr:nvSpPr>
      <xdr:spPr>
        <a:xfrm>
          <a:off x="4419600" y="405765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1" name="Přímá spojovací šipka 3"/>
        <xdr:cNvSpPr>
          <a:spLocks/>
        </xdr:cNvSpPr>
      </xdr:nvSpPr>
      <xdr:spPr>
        <a:xfrm>
          <a:off x="5991225" y="1057275"/>
          <a:ext cx="2305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sp>
      <xdr:nvSpPr>
        <xdr:cNvPr id="2" name="Přímá spojovací šipka 4"/>
        <xdr:cNvSpPr>
          <a:spLocks/>
        </xdr:cNvSpPr>
      </xdr:nvSpPr>
      <xdr:spPr>
        <a:xfrm>
          <a:off x="5991225" y="2047875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12</xdr:col>
      <xdr:colOff>19050</xdr:colOff>
      <xdr:row>9</xdr:row>
      <xdr:rowOff>9525</xdr:rowOff>
    </xdr:to>
    <xdr:sp>
      <xdr:nvSpPr>
        <xdr:cNvPr id="3" name="Přímá spojovací šipka 5"/>
        <xdr:cNvSpPr>
          <a:spLocks/>
        </xdr:cNvSpPr>
      </xdr:nvSpPr>
      <xdr:spPr>
        <a:xfrm>
          <a:off x="6000750" y="1638300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12</xdr:col>
      <xdr:colOff>9525</xdr:colOff>
      <xdr:row>12</xdr:row>
      <xdr:rowOff>76200</xdr:rowOff>
    </xdr:to>
    <xdr:sp>
      <xdr:nvSpPr>
        <xdr:cNvPr id="4" name="Přímá spojovací šipka 6"/>
        <xdr:cNvSpPr>
          <a:spLocks/>
        </xdr:cNvSpPr>
      </xdr:nvSpPr>
      <xdr:spPr>
        <a:xfrm>
          <a:off x="4800600" y="2333625"/>
          <a:ext cx="3495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db.ochrany@olomouc.e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7"/>
  <sheetViews>
    <sheetView showGridLines="0" showRowColHeaders="0" tabSelected="1" zoomScaleSheetLayoutView="100" zoomScalePageLayoutView="0" workbookViewId="0" topLeftCell="A16">
      <selection activeCell="F44" sqref="F44"/>
    </sheetView>
  </sheetViews>
  <sheetFormatPr defaultColWidth="9.140625" defaultRowHeight="12.75"/>
  <cols>
    <col min="1" max="1" width="5.140625" style="0" customWidth="1"/>
    <col min="2" max="2" width="21.57421875" style="0" customWidth="1"/>
    <col min="3" max="3" width="10.8515625" style="0" customWidth="1"/>
    <col min="4" max="4" width="5.8515625" style="0" customWidth="1"/>
    <col min="5" max="5" width="10.00390625" style="0" customWidth="1"/>
    <col min="6" max="6" width="15.00390625" style="0" customWidth="1"/>
    <col min="7" max="7" width="8.28125" style="0" customWidth="1"/>
    <col min="8" max="8" width="8.7109375" style="0" customWidth="1"/>
    <col min="9" max="9" width="5.7109375" style="0" customWidth="1"/>
    <col min="10" max="10" width="3.140625" style="0" customWidth="1"/>
    <col min="11" max="11" width="15.421875" style="0" customWidth="1"/>
    <col min="12" max="12" width="13.140625" style="0" customWidth="1"/>
    <col min="13" max="13" width="3.28125" style="0" customWidth="1"/>
    <col min="14" max="14" width="10.28125" style="0" customWidth="1"/>
    <col min="15" max="15" width="9.00390625" style="0" customWidth="1"/>
    <col min="16" max="16" width="9.421875" style="0" customWidth="1"/>
    <col min="17" max="17" width="17.421875" style="0" customWidth="1"/>
    <col min="18" max="18" width="4.7109375" style="0" customWidth="1"/>
    <col min="19" max="19" width="3.28125" style="0" customWidth="1"/>
    <col min="20" max="23" width="4.7109375" style="0" customWidth="1"/>
    <col min="24" max="24" width="3.00390625" style="0" customWidth="1"/>
    <col min="25" max="25" width="6.28125" style="0" customWidth="1"/>
    <col min="26" max="26" width="19.8515625" style="0" customWidth="1"/>
    <col min="29" max="29" width="16.28125" style="0" customWidth="1"/>
  </cols>
  <sheetData>
    <row r="1" spans="1:29" ht="16.5">
      <c r="A1" s="75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6" t="s">
        <v>149</v>
      </c>
    </row>
    <row r="2" spans="1:29" ht="15">
      <c r="A2" s="268" t="str">
        <f>CONCATENATE("Po prověření souladu s Povodňovým plánem města ","Olomouce"," (např. po odsouhlasení případného zabezpečení pomoci) budou podklady vytištěny jako povodňový plán vlastníka nemovitosti")</f>
        <v>Po prověření souladu s Povodňovým plánem města Olomouce (např. po odsouhlasení případného zabezpečení pomoci) budou podklady vytištěny jako povodňový plán vlastníka nemovitosti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29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5.75">
      <c r="A4" s="236" t="s">
        <v>202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</row>
    <row r="5" spans="1:29" ht="7.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6.25" customHeight="1">
      <c r="A6" s="241" t="s">
        <v>214</v>
      </c>
      <c r="B6" s="242"/>
      <c r="C6" s="242"/>
      <c r="D6" s="242"/>
      <c r="E6" s="243"/>
      <c r="F6" s="241" t="s">
        <v>207</v>
      </c>
      <c r="G6" s="242"/>
      <c r="H6" s="242"/>
      <c r="I6" s="242"/>
      <c r="J6" s="242"/>
      <c r="K6" s="242"/>
      <c r="L6" s="242"/>
      <c r="M6" s="242"/>
      <c r="N6" s="244"/>
      <c r="O6" s="244"/>
      <c r="P6" s="244"/>
      <c r="Q6" s="243"/>
      <c r="R6" s="225" t="s">
        <v>0</v>
      </c>
      <c r="S6" s="226"/>
      <c r="T6" s="226"/>
      <c r="U6" s="226"/>
      <c r="V6" s="226"/>
      <c r="W6" s="227"/>
      <c r="X6" s="212" t="s">
        <v>229</v>
      </c>
      <c r="Y6" s="213"/>
      <c r="Z6" s="193" t="s">
        <v>148</v>
      </c>
      <c r="AA6" s="193"/>
      <c r="AB6" s="193"/>
      <c r="AC6" s="194"/>
    </row>
    <row r="7" spans="1:29" ht="12.75">
      <c r="A7" s="256" t="s">
        <v>3</v>
      </c>
      <c r="B7" s="257"/>
      <c r="C7" s="257" t="s">
        <v>4</v>
      </c>
      <c r="D7" s="257" t="s">
        <v>5</v>
      </c>
      <c r="E7" s="263" t="s">
        <v>2</v>
      </c>
      <c r="F7" s="245"/>
      <c r="G7" s="239"/>
      <c r="H7" s="239"/>
      <c r="I7" s="239"/>
      <c r="J7" s="239"/>
      <c r="K7" s="239"/>
      <c r="L7" s="239"/>
      <c r="M7" s="239"/>
      <c r="N7" s="237"/>
      <c r="O7" s="237"/>
      <c r="P7" s="237"/>
      <c r="Q7" s="246"/>
      <c r="R7" s="228"/>
      <c r="S7" s="229"/>
      <c r="T7" s="229"/>
      <c r="U7" s="229"/>
      <c r="V7" s="229"/>
      <c r="W7" s="230"/>
      <c r="X7" s="214"/>
      <c r="Y7" s="215"/>
      <c r="Z7" s="195"/>
      <c r="AA7" s="195"/>
      <c r="AB7" s="195"/>
      <c r="AC7" s="196"/>
    </row>
    <row r="8" spans="1:29" ht="12.75" customHeight="1">
      <c r="A8" s="256"/>
      <c r="B8" s="257"/>
      <c r="C8" s="257"/>
      <c r="D8" s="257"/>
      <c r="E8" s="263"/>
      <c r="F8" s="260" t="s">
        <v>215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2"/>
      <c r="R8" s="228"/>
      <c r="S8" s="229"/>
      <c r="T8" s="229"/>
      <c r="U8" s="229"/>
      <c r="V8" s="229"/>
      <c r="W8" s="230"/>
      <c r="X8" s="214"/>
      <c r="Y8" s="215"/>
      <c r="Z8" s="195"/>
      <c r="AA8" s="195"/>
      <c r="AB8" s="195"/>
      <c r="AC8" s="196"/>
    </row>
    <row r="9" spans="1:29" ht="28.5" customHeight="1" thickBot="1">
      <c r="A9" s="258"/>
      <c r="B9" s="259"/>
      <c r="C9" s="259"/>
      <c r="D9" s="259"/>
      <c r="E9" s="264"/>
      <c r="F9" s="105" t="s">
        <v>27</v>
      </c>
      <c r="G9" s="176" t="s">
        <v>28</v>
      </c>
      <c r="H9" s="104" t="s">
        <v>38</v>
      </c>
      <c r="I9" s="269" t="s">
        <v>24</v>
      </c>
      <c r="J9" s="269"/>
      <c r="K9" s="265" t="s">
        <v>29</v>
      </c>
      <c r="L9" s="266"/>
      <c r="M9" s="266"/>
      <c r="N9" s="266"/>
      <c r="O9" s="266"/>
      <c r="P9" s="266"/>
      <c r="Q9" s="267"/>
      <c r="R9" s="231"/>
      <c r="S9" s="232"/>
      <c r="T9" s="232"/>
      <c r="U9" s="232"/>
      <c r="V9" s="232"/>
      <c r="W9" s="233"/>
      <c r="X9" s="216"/>
      <c r="Y9" s="217"/>
      <c r="Z9" s="184"/>
      <c r="AA9" s="184"/>
      <c r="AB9" s="184"/>
      <c r="AC9" s="185"/>
    </row>
    <row r="10" spans="1:29" ht="22.5" customHeight="1">
      <c r="A10" s="277" t="s">
        <v>223</v>
      </c>
      <c r="B10" s="247"/>
      <c r="C10" s="247" t="s">
        <v>224</v>
      </c>
      <c r="D10" s="247"/>
      <c r="E10" s="250">
        <v>1968</v>
      </c>
      <c r="F10" s="106" t="s">
        <v>225</v>
      </c>
      <c r="G10" s="107">
        <v>99</v>
      </c>
      <c r="H10" s="107" t="s">
        <v>36</v>
      </c>
      <c r="I10" s="240">
        <v>77900</v>
      </c>
      <c r="J10" s="240"/>
      <c r="K10" s="253" t="s">
        <v>169</v>
      </c>
      <c r="L10" s="254"/>
      <c r="M10" s="254"/>
      <c r="N10" s="254"/>
      <c r="O10" s="254"/>
      <c r="P10" s="254"/>
      <c r="Q10" s="255"/>
      <c r="R10" s="180" t="s">
        <v>131</v>
      </c>
      <c r="S10" s="181"/>
      <c r="T10" s="181"/>
      <c r="U10" s="181"/>
      <c r="V10" s="181"/>
      <c r="W10" s="182"/>
      <c r="X10" s="218">
        <v>4</v>
      </c>
      <c r="Y10" s="219"/>
      <c r="Z10" s="186" t="s">
        <v>226</v>
      </c>
      <c r="AA10" s="187"/>
      <c r="AB10" s="187"/>
      <c r="AC10" s="188"/>
    </row>
    <row r="11" spans="1:29" ht="12.75" customHeight="1">
      <c r="A11" s="278"/>
      <c r="B11" s="248"/>
      <c r="C11" s="248"/>
      <c r="D11" s="248"/>
      <c r="E11" s="251"/>
      <c r="F11" s="270" t="s">
        <v>30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2"/>
      <c r="R11" s="183"/>
      <c r="S11" s="220"/>
      <c r="T11" s="220"/>
      <c r="U11" s="220"/>
      <c r="V11" s="220"/>
      <c r="W11" s="221"/>
      <c r="X11" s="197"/>
      <c r="Y11" s="198"/>
      <c r="Z11" s="189"/>
      <c r="AA11" s="190"/>
      <c r="AB11" s="190"/>
      <c r="AC11" s="191"/>
    </row>
    <row r="12" spans="1:29" ht="54.75" customHeight="1">
      <c r="A12" s="278"/>
      <c r="B12" s="248"/>
      <c r="C12" s="248"/>
      <c r="D12" s="248"/>
      <c r="E12" s="251"/>
      <c r="F12" s="101" t="s">
        <v>27</v>
      </c>
      <c r="G12" s="119" t="s">
        <v>28</v>
      </c>
      <c r="H12" s="100" t="s">
        <v>38</v>
      </c>
      <c r="I12" s="239" t="s">
        <v>24</v>
      </c>
      <c r="J12" s="239"/>
      <c r="K12" s="102" t="s">
        <v>29</v>
      </c>
      <c r="L12" s="237" t="s">
        <v>137</v>
      </c>
      <c r="M12" s="238"/>
      <c r="N12" s="108" t="s">
        <v>146</v>
      </c>
      <c r="O12" s="100" t="s">
        <v>1</v>
      </c>
      <c r="P12" s="119" t="s">
        <v>113</v>
      </c>
      <c r="Q12" s="103" t="s">
        <v>31</v>
      </c>
      <c r="R12" s="183"/>
      <c r="S12" s="220"/>
      <c r="T12" s="220"/>
      <c r="U12" s="220"/>
      <c r="V12" s="220"/>
      <c r="W12" s="221"/>
      <c r="X12" s="197"/>
      <c r="Y12" s="198"/>
      <c r="Z12" s="189"/>
      <c r="AA12" s="190"/>
      <c r="AB12" s="190"/>
      <c r="AC12" s="191"/>
    </row>
    <row r="13" spans="1:29" ht="30" customHeight="1" thickBot="1">
      <c r="A13" s="279"/>
      <c r="B13" s="249"/>
      <c r="C13" s="249"/>
      <c r="D13" s="249"/>
      <c r="E13" s="252"/>
      <c r="F13" s="109" t="s">
        <v>225</v>
      </c>
      <c r="G13" s="110">
        <v>99</v>
      </c>
      <c r="H13" s="110" t="s">
        <v>36</v>
      </c>
      <c r="I13" s="274">
        <v>77900</v>
      </c>
      <c r="J13" s="274"/>
      <c r="K13" s="111" t="s">
        <v>169</v>
      </c>
      <c r="L13" s="275" t="s">
        <v>188</v>
      </c>
      <c r="M13" s="276"/>
      <c r="N13" s="112" t="s">
        <v>145</v>
      </c>
      <c r="O13" s="113">
        <v>156</v>
      </c>
      <c r="P13" s="113">
        <v>23</v>
      </c>
      <c r="Q13" s="114" t="s">
        <v>188</v>
      </c>
      <c r="R13" s="222"/>
      <c r="S13" s="223"/>
      <c r="T13" s="223"/>
      <c r="U13" s="223"/>
      <c r="V13" s="223"/>
      <c r="W13" s="224"/>
      <c r="X13" s="199"/>
      <c r="Y13" s="192"/>
      <c r="Z13" s="177"/>
      <c r="AA13" s="178"/>
      <c r="AB13" s="178"/>
      <c r="AC13" s="179"/>
    </row>
    <row r="14" spans="1:29" ht="3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40"/>
      <c r="T14" s="40"/>
      <c r="U14" s="40"/>
      <c r="V14" s="40"/>
      <c r="W14" s="40"/>
      <c r="X14" s="40"/>
      <c r="Y14" s="39"/>
      <c r="Z14" s="39"/>
      <c r="AA14" s="38"/>
      <c r="AB14" s="38"/>
      <c r="AC14" s="38"/>
    </row>
    <row r="15" spans="1:29" ht="12.75">
      <c r="A15" s="38"/>
      <c r="B15" s="9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2.75">
      <c r="A16" s="38"/>
      <c r="B16" s="41" t="s">
        <v>231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6.75" customHeight="1">
      <c r="A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31" ht="12.7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81"/>
    </row>
    <row r="19" spans="1:31" ht="15">
      <c r="A19" s="234" t="s">
        <v>203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  <c r="AE19" s="81"/>
    </row>
    <row r="20" spans="1:31" ht="15">
      <c r="A20" s="167" t="s">
        <v>204</v>
      </c>
      <c r="B20" s="167"/>
      <c r="C20" s="167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81"/>
    </row>
    <row r="21" spans="1:31" ht="15">
      <c r="A21" s="167" t="s">
        <v>205</v>
      </c>
      <c r="B21" s="167"/>
      <c r="C21" s="167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95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1"/>
      <c r="AE21" s="81"/>
    </row>
    <row r="22" spans="1:31" ht="3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1"/>
      <c r="AE22" s="81"/>
    </row>
    <row r="23" spans="1:31" ht="35.25" customHeight="1">
      <c r="A23" s="273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81"/>
      <c r="AE23" s="81"/>
    </row>
    <row r="24" spans="1:31" ht="34.5" customHeight="1">
      <c r="A24" s="273"/>
      <c r="B24" s="82"/>
      <c r="C24" s="82"/>
      <c r="D24" s="82"/>
      <c r="E24" s="82"/>
      <c r="F24" s="203"/>
      <c r="G24" s="203"/>
      <c r="H24" s="203"/>
      <c r="I24" s="203"/>
      <c r="J24" s="203"/>
      <c r="K24" s="203"/>
      <c r="L24" s="203"/>
      <c r="M24" s="83"/>
      <c r="N24" s="202"/>
      <c r="O24" s="202"/>
      <c r="P24" s="202"/>
      <c r="Q24" s="202"/>
      <c r="R24" s="202"/>
      <c r="S24" s="202"/>
      <c r="T24" s="211"/>
      <c r="U24" s="211"/>
      <c r="V24" s="211"/>
      <c r="W24" s="211"/>
      <c r="X24" s="211"/>
      <c r="Y24" s="211"/>
      <c r="Z24" s="84"/>
      <c r="AA24" s="82"/>
      <c r="AB24" s="84"/>
      <c r="AC24" s="84"/>
      <c r="AD24" s="81"/>
      <c r="AE24" s="81"/>
    </row>
    <row r="25" spans="1:31" ht="36" customHeight="1">
      <c r="A25" s="85"/>
      <c r="B25" s="86"/>
      <c r="C25" s="87"/>
      <c r="D25" s="87"/>
      <c r="E25" s="88"/>
      <c r="F25" s="204"/>
      <c r="G25" s="204"/>
      <c r="H25" s="204"/>
      <c r="I25" s="204"/>
      <c r="J25" s="204"/>
      <c r="K25" s="204"/>
      <c r="L25" s="204"/>
      <c r="M25" s="88"/>
      <c r="N25" s="284"/>
      <c r="O25" s="285"/>
      <c r="P25" s="285"/>
      <c r="Q25" s="285"/>
      <c r="R25" s="285"/>
      <c r="S25" s="285"/>
      <c r="T25" s="209"/>
      <c r="U25" s="209"/>
      <c r="V25" s="209"/>
      <c r="W25" s="209"/>
      <c r="X25" s="209"/>
      <c r="Y25" s="209"/>
      <c r="Z25" s="87"/>
      <c r="AA25" s="87"/>
      <c r="AB25" s="87"/>
      <c r="AC25" s="87"/>
      <c r="AD25" s="81"/>
      <c r="AE25" s="81"/>
    </row>
    <row r="26" spans="1:31" ht="36" customHeight="1">
      <c r="A26" s="85"/>
      <c r="B26" s="86"/>
      <c r="C26" s="87"/>
      <c r="D26" s="87"/>
      <c r="E26" s="88"/>
      <c r="F26" s="204"/>
      <c r="G26" s="204"/>
      <c r="H26" s="204"/>
      <c r="I26" s="204"/>
      <c r="J26" s="204"/>
      <c r="K26" s="204"/>
      <c r="L26" s="204"/>
      <c r="M26" s="88"/>
      <c r="N26" s="284"/>
      <c r="O26" s="285"/>
      <c r="P26" s="285"/>
      <c r="Q26" s="285"/>
      <c r="R26" s="285"/>
      <c r="S26" s="285"/>
      <c r="T26" s="209"/>
      <c r="U26" s="210"/>
      <c r="V26" s="210"/>
      <c r="W26" s="210"/>
      <c r="X26" s="210"/>
      <c r="Y26" s="210"/>
      <c r="Z26" s="87"/>
      <c r="AA26" s="87"/>
      <c r="AB26" s="87"/>
      <c r="AC26" s="87"/>
      <c r="AD26" s="81"/>
      <c r="AE26" s="81"/>
    </row>
    <row r="27" spans="1:31" ht="36" customHeight="1">
      <c r="A27" s="85"/>
      <c r="B27" s="86"/>
      <c r="C27" s="87"/>
      <c r="D27" s="87"/>
      <c r="E27" s="88"/>
      <c r="F27" s="204"/>
      <c r="G27" s="204"/>
      <c r="H27" s="204"/>
      <c r="I27" s="204"/>
      <c r="J27" s="204"/>
      <c r="K27" s="204"/>
      <c r="L27" s="204"/>
      <c r="M27" s="88"/>
      <c r="N27" s="284"/>
      <c r="O27" s="285"/>
      <c r="P27" s="285"/>
      <c r="Q27" s="285"/>
      <c r="R27" s="285"/>
      <c r="S27" s="285"/>
      <c r="T27" s="209"/>
      <c r="U27" s="209"/>
      <c r="V27" s="209"/>
      <c r="W27" s="209"/>
      <c r="X27" s="209"/>
      <c r="Y27" s="209"/>
      <c r="Z27" s="87"/>
      <c r="AA27" s="87"/>
      <c r="AB27" s="87"/>
      <c r="AC27" s="87"/>
      <c r="AD27" s="81"/>
      <c r="AE27" s="81"/>
    </row>
    <row r="28" spans="1:31" ht="36" customHeight="1">
      <c r="A28" s="85"/>
      <c r="B28" s="86"/>
      <c r="C28" s="87"/>
      <c r="D28" s="87"/>
      <c r="E28" s="88"/>
      <c r="F28" s="204"/>
      <c r="G28" s="204"/>
      <c r="H28" s="204"/>
      <c r="I28" s="204"/>
      <c r="J28" s="204"/>
      <c r="K28" s="204"/>
      <c r="L28" s="204"/>
      <c r="M28" s="88"/>
      <c r="N28" s="284"/>
      <c r="O28" s="285"/>
      <c r="P28" s="285"/>
      <c r="Q28" s="285"/>
      <c r="R28" s="285"/>
      <c r="S28" s="285"/>
      <c r="T28" s="209"/>
      <c r="U28" s="209"/>
      <c r="V28" s="209"/>
      <c r="W28" s="209"/>
      <c r="X28" s="209"/>
      <c r="Y28" s="209"/>
      <c r="Z28" s="87"/>
      <c r="AA28" s="87"/>
      <c r="AB28" s="87"/>
      <c r="AC28" s="87"/>
      <c r="AD28" s="81"/>
      <c r="AE28" s="81"/>
    </row>
    <row r="29" spans="1:31" ht="36" customHeight="1">
      <c r="A29" s="85"/>
      <c r="B29" s="86"/>
      <c r="C29" s="87"/>
      <c r="D29" s="87"/>
      <c r="E29" s="88"/>
      <c r="F29" s="204"/>
      <c r="G29" s="204"/>
      <c r="H29" s="204"/>
      <c r="I29" s="204"/>
      <c r="J29" s="204"/>
      <c r="K29" s="204"/>
      <c r="L29" s="204"/>
      <c r="M29" s="88"/>
      <c r="N29" s="284"/>
      <c r="O29" s="285"/>
      <c r="P29" s="285"/>
      <c r="Q29" s="285"/>
      <c r="R29" s="285"/>
      <c r="S29" s="285"/>
      <c r="T29" s="209"/>
      <c r="U29" s="209"/>
      <c r="V29" s="209"/>
      <c r="W29" s="209"/>
      <c r="X29" s="209"/>
      <c r="Y29" s="209"/>
      <c r="Z29" s="87"/>
      <c r="AA29" s="87"/>
      <c r="AB29" s="87"/>
      <c r="AC29" s="87"/>
      <c r="AD29" s="81"/>
      <c r="AE29" s="81"/>
    </row>
    <row r="30" spans="1:31" ht="3" customHeight="1">
      <c r="A30" s="8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90"/>
      <c r="T30" s="90"/>
      <c r="U30" s="90"/>
      <c r="V30" s="90"/>
      <c r="W30" s="90"/>
      <c r="X30" s="90"/>
      <c r="Y30" s="80"/>
      <c r="Z30" s="80"/>
      <c r="AA30" s="80"/>
      <c r="AB30" s="80"/>
      <c r="AC30" s="80"/>
      <c r="AD30" s="81"/>
      <c r="AE30" s="81"/>
    </row>
    <row r="31" spans="1:65" ht="12.7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93"/>
      <c r="AF31" s="3"/>
      <c r="AG31" s="3"/>
      <c r="AH31" s="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31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81"/>
    </row>
    <row r="33" spans="1:29" ht="15.75">
      <c r="A33" s="115" t="str">
        <f>CONCATENATE("UVEDENÉ ÚDAJE SLOUŽÍ VÝHRADNĚ PRO POTŘEBU POVODŇOVÉHO PLÁNU A PRO SOUČINNOST S POVODŇOVOU KOMISÍ MĚSTA ","OLOMOUCE","!")</f>
        <v>UVEDENÉ ÚDAJE SLOUŽÍ VÝHRADNĚ PRO POTŘEBU POVODŇOVÉHO PLÁNU A PRO SOUČINNOST S POVODŇOVOU KOMISÍ MĚSTA OLOMOUCE!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Z33" s="43"/>
      <c r="AA33" s="40"/>
      <c r="AB33" s="40"/>
      <c r="AC33" s="40"/>
    </row>
    <row r="34" spans="1:29" ht="15">
      <c r="A34" s="205" t="s">
        <v>213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355"/>
      <c r="M34" s="355"/>
      <c r="N34" s="355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/>
      <c r="Z34" s="40"/>
      <c r="AA34" s="40"/>
      <c r="AB34" s="40"/>
      <c r="AC34" s="40"/>
    </row>
    <row r="35" spans="1:29" ht="15" customHeight="1">
      <c r="A35" s="282" t="s">
        <v>208</v>
      </c>
      <c r="B35" s="283"/>
      <c r="C35" s="283"/>
      <c r="D35" s="283"/>
      <c r="E35" s="283"/>
      <c r="F35" s="169"/>
      <c r="G35" s="169"/>
      <c r="H35" s="169"/>
      <c r="I35" s="169"/>
      <c r="J35" s="169"/>
      <c r="K35" s="16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Z35" s="43"/>
      <c r="AA35" s="44"/>
      <c r="AB35" s="44"/>
      <c r="AC35" s="44"/>
    </row>
    <row r="36" spans="1:29" ht="15" customHeight="1">
      <c r="A36" s="174"/>
      <c r="B36" s="175"/>
      <c r="C36" s="175"/>
      <c r="D36" s="175"/>
      <c r="E36" s="175"/>
      <c r="F36" s="169"/>
      <c r="G36" s="169"/>
      <c r="H36" s="169"/>
      <c r="I36" s="169"/>
      <c r="J36" s="169"/>
      <c r="K36" s="16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3"/>
      <c r="Z36" s="43"/>
      <c r="AA36" s="44"/>
      <c r="AB36" s="44"/>
      <c r="AC36" s="44"/>
    </row>
    <row r="37" spans="1:65" ht="15">
      <c r="A37" s="116" t="s">
        <v>64</v>
      </c>
      <c r="B37" s="116"/>
      <c r="C37" s="40"/>
      <c r="D37" s="38"/>
      <c r="E37" s="45"/>
      <c r="F37" s="116"/>
      <c r="G37" s="116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45"/>
      <c r="V37" s="45"/>
      <c r="W37" s="45"/>
      <c r="X37" s="45"/>
      <c r="Y37" s="47"/>
      <c r="Z37" s="47"/>
      <c r="AA37" s="47"/>
      <c r="AB37" s="47"/>
      <c r="AC37" s="47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29" ht="15">
      <c r="A38" s="200" t="s">
        <v>65</v>
      </c>
      <c r="B38" s="201"/>
      <c r="C38" s="356">
        <v>41609</v>
      </c>
      <c r="D38" s="355"/>
      <c r="E38" s="355"/>
      <c r="F38" s="207"/>
      <c r="G38" s="20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/>
      <c r="Z38" s="40"/>
      <c r="AA38" s="40"/>
      <c r="AB38" s="40"/>
      <c r="AC38" s="40"/>
    </row>
    <row r="39" spans="1:28" ht="15">
      <c r="A39" s="280" t="s">
        <v>89</v>
      </c>
      <c r="B39" s="281"/>
      <c r="C39" s="357" t="s">
        <v>227</v>
      </c>
      <c r="D39" s="355"/>
      <c r="E39" s="355"/>
      <c r="F39" s="116"/>
      <c r="G39" s="116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ht="15">
      <c r="A40" s="280" t="s">
        <v>112</v>
      </c>
      <c r="B40" s="281"/>
      <c r="C40" s="356">
        <v>41609</v>
      </c>
      <c r="D40" s="355"/>
      <c r="E40" s="355"/>
      <c r="F40" s="207"/>
      <c r="G40" s="207"/>
      <c r="H40" s="38"/>
      <c r="I40" s="42"/>
      <c r="J40" s="42"/>
      <c r="K40" s="42"/>
      <c r="L40" s="42"/>
      <c r="M40" s="42"/>
      <c r="N40" s="42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6:14" ht="15">
      <c r="F41" s="206"/>
      <c r="G41" s="206"/>
      <c r="I41" s="117"/>
      <c r="J41" s="117"/>
      <c r="K41" s="117"/>
      <c r="L41" s="117"/>
      <c r="M41" s="117"/>
      <c r="N41" s="117"/>
    </row>
    <row r="42" spans="6:14" ht="15">
      <c r="F42" s="206"/>
      <c r="G42" s="206"/>
      <c r="I42" s="117"/>
      <c r="J42" s="117"/>
      <c r="K42" s="117"/>
      <c r="L42" s="117"/>
      <c r="M42" s="117"/>
      <c r="N42" s="117"/>
    </row>
    <row r="43" spans="9:14" ht="12.75">
      <c r="I43" s="117"/>
      <c r="J43" s="117"/>
      <c r="K43" s="117"/>
      <c r="L43" s="117"/>
      <c r="M43" s="117"/>
      <c r="N43" s="117"/>
    </row>
    <row r="44" spans="9:14" ht="12.75">
      <c r="I44" s="117"/>
      <c r="J44" s="117"/>
      <c r="K44" s="117"/>
      <c r="L44" s="117"/>
      <c r="M44" s="117"/>
      <c r="N44" s="117"/>
    </row>
    <row r="98" ht="12.75">
      <c r="H98" s="27"/>
    </row>
    <row r="99" spans="2:17" ht="12.75" customHeight="1" hidden="1">
      <c r="B99" s="208" t="s">
        <v>21</v>
      </c>
      <c r="C99" s="208"/>
      <c r="E99" s="208" t="s">
        <v>34</v>
      </c>
      <c r="F99" s="208"/>
      <c r="H99" s="27"/>
      <c r="J99" s="208" t="s">
        <v>83</v>
      </c>
      <c r="K99" s="208"/>
      <c r="L99" s="208"/>
      <c r="O99" s="208" t="s">
        <v>107</v>
      </c>
      <c r="P99" s="208"/>
      <c r="Q99" s="208"/>
    </row>
    <row r="100" spans="2:17" ht="12.75" customHeight="1" hidden="1">
      <c r="B100" s="49" t="s">
        <v>18</v>
      </c>
      <c r="C100" s="49" t="s">
        <v>19</v>
      </c>
      <c r="D100" s="38"/>
      <c r="E100" s="49" t="s">
        <v>18</v>
      </c>
      <c r="F100" s="49" t="s">
        <v>38</v>
      </c>
      <c r="G100" s="38"/>
      <c r="H100" s="50"/>
      <c r="I100" s="38"/>
      <c r="J100" s="51" t="s">
        <v>18</v>
      </c>
      <c r="K100" s="51"/>
      <c r="L100" s="51" t="s">
        <v>80</v>
      </c>
      <c r="O100" s="51" t="s">
        <v>18</v>
      </c>
      <c r="P100" s="51"/>
      <c r="Q100" s="51" t="s">
        <v>109</v>
      </c>
    </row>
    <row r="101" spans="2:17" ht="12.75" hidden="1">
      <c r="B101" s="52">
        <v>1</v>
      </c>
      <c r="C101" s="53" t="s">
        <v>131</v>
      </c>
      <c r="D101" s="38"/>
      <c r="E101" s="52" t="s">
        <v>26</v>
      </c>
      <c r="F101" s="53" t="s">
        <v>36</v>
      </c>
      <c r="G101" s="38"/>
      <c r="H101" s="50"/>
      <c r="I101" s="38"/>
      <c r="J101" s="54">
        <v>1</v>
      </c>
      <c r="K101" s="54"/>
      <c r="L101" s="55" t="s">
        <v>81</v>
      </c>
      <c r="O101" s="54">
        <v>1</v>
      </c>
      <c r="P101" s="54"/>
      <c r="Q101" s="55" t="s">
        <v>108</v>
      </c>
    </row>
    <row r="102" spans="2:17" ht="12.75" hidden="1">
      <c r="B102" s="52">
        <v>2</v>
      </c>
      <c r="C102" s="53" t="s">
        <v>132</v>
      </c>
      <c r="D102" s="38"/>
      <c r="E102" s="52" t="s">
        <v>35</v>
      </c>
      <c r="F102" s="53" t="s">
        <v>37</v>
      </c>
      <c r="G102" s="38"/>
      <c r="H102" s="50"/>
      <c r="I102" s="38"/>
      <c r="J102" s="54">
        <v>2</v>
      </c>
      <c r="K102" s="54"/>
      <c r="L102" s="55" t="s">
        <v>82</v>
      </c>
      <c r="O102" s="54">
        <v>2</v>
      </c>
      <c r="P102" s="54"/>
      <c r="Q102" s="55" t="s">
        <v>110</v>
      </c>
    </row>
    <row r="103" spans="2:12" ht="12.75" hidden="1">
      <c r="B103" s="52">
        <v>3</v>
      </c>
      <c r="C103" s="53" t="s">
        <v>133</v>
      </c>
      <c r="D103" s="38"/>
      <c r="E103" s="38"/>
      <c r="F103" s="38"/>
      <c r="G103" s="38"/>
      <c r="H103" s="50"/>
      <c r="I103" s="38"/>
      <c r="J103" s="54">
        <v>5</v>
      </c>
      <c r="K103" s="54"/>
      <c r="L103" s="55" t="s">
        <v>111</v>
      </c>
    </row>
    <row r="104" spans="2:12" ht="25.5" hidden="1">
      <c r="B104" s="52">
        <v>4</v>
      </c>
      <c r="C104" s="53" t="s">
        <v>134</v>
      </c>
      <c r="D104" s="38"/>
      <c r="E104" s="38"/>
      <c r="F104" s="38"/>
      <c r="G104" s="38"/>
      <c r="H104" s="50"/>
      <c r="I104" s="38"/>
      <c r="J104" s="70">
        <v>8</v>
      </c>
      <c r="K104" s="70"/>
      <c r="L104" s="71" t="s">
        <v>119</v>
      </c>
    </row>
    <row r="105" spans="2:12" ht="12.75" hidden="1">
      <c r="B105" s="52">
        <v>5</v>
      </c>
      <c r="C105" s="53" t="s">
        <v>135</v>
      </c>
      <c r="D105" s="38"/>
      <c r="E105" s="38"/>
      <c r="F105" s="38"/>
      <c r="G105" s="38"/>
      <c r="H105" s="38"/>
      <c r="I105" s="38"/>
      <c r="J105" s="68">
        <v>7</v>
      </c>
      <c r="K105" s="68"/>
      <c r="L105" s="69" t="s">
        <v>120</v>
      </c>
    </row>
    <row r="106" spans="2:12" ht="12.75" hidden="1">
      <c r="B106" s="52">
        <v>6</v>
      </c>
      <c r="C106" s="53" t="s">
        <v>136</v>
      </c>
      <c r="D106" s="38"/>
      <c r="E106" s="38"/>
      <c r="F106" s="38"/>
      <c r="G106" s="38"/>
      <c r="H106" s="38"/>
      <c r="I106" s="38"/>
      <c r="J106" s="68">
        <v>14</v>
      </c>
      <c r="K106" s="68"/>
      <c r="L106" s="69" t="s">
        <v>121</v>
      </c>
    </row>
    <row r="107" spans="2:12" ht="12.75" hidden="1">
      <c r="B107" s="52">
        <v>7</v>
      </c>
      <c r="C107" s="53" t="s">
        <v>20</v>
      </c>
      <c r="D107" s="38"/>
      <c r="E107" s="38"/>
      <c r="F107" s="38"/>
      <c r="G107" s="38"/>
      <c r="H107" s="38"/>
      <c r="I107" s="38"/>
      <c r="J107" s="68">
        <v>10</v>
      </c>
      <c r="K107" s="68"/>
      <c r="L107" s="69" t="s">
        <v>122</v>
      </c>
    </row>
    <row r="108" spans="2:12" ht="12.75" hidden="1">
      <c r="B108" s="52">
        <v>8</v>
      </c>
      <c r="C108" s="53" t="s">
        <v>166</v>
      </c>
      <c r="D108" s="38"/>
      <c r="E108" s="38"/>
      <c r="F108" s="38"/>
      <c r="G108" s="38"/>
      <c r="H108" s="38"/>
      <c r="I108" s="38"/>
      <c r="J108" s="68">
        <v>15</v>
      </c>
      <c r="K108" s="68"/>
      <c r="L108" s="69" t="s">
        <v>123</v>
      </c>
    </row>
    <row r="109" spans="2:12" ht="12.75" hidden="1">
      <c r="B109" s="52">
        <v>9</v>
      </c>
      <c r="C109" s="53" t="s">
        <v>167</v>
      </c>
      <c r="D109" s="38"/>
      <c r="E109" s="38"/>
      <c r="F109" s="38"/>
      <c r="G109" s="38"/>
      <c r="H109" s="38"/>
      <c r="I109" s="38"/>
      <c r="J109" s="68">
        <v>6</v>
      </c>
      <c r="K109" s="68"/>
      <c r="L109" s="69" t="s">
        <v>124</v>
      </c>
    </row>
    <row r="110" spans="2:12" ht="25.5" hidden="1">
      <c r="B110" s="52">
        <v>13</v>
      </c>
      <c r="C110" s="53" t="s">
        <v>168</v>
      </c>
      <c r="D110" s="38"/>
      <c r="E110" s="38"/>
      <c r="F110" s="38"/>
      <c r="G110" s="38"/>
      <c r="H110" s="38"/>
      <c r="I110" s="38"/>
      <c r="J110" s="68">
        <v>9</v>
      </c>
      <c r="K110" s="68"/>
      <c r="L110" s="69" t="s">
        <v>125</v>
      </c>
    </row>
    <row r="111" spans="4:12" ht="12.75" hidden="1">
      <c r="D111" s="38"/>
      <c r="E111" s="38"/>
      <c r="F111" s="38"/>
      <c r="G111" s="38"/>
      <c r="H111" s="38"/>
      <c r="I111" s="38"/>
      <c r="J111" s="68">
        <v>12</v>
      </c>
      <c r="K111" s="68"/>
      <c r="L111" s="69" t="s">
        <v>126</v>
      </c>
    </row>
    <row r="112" spans="4:12" ht="12.75" hidden="1">
      <c r="D112" s="38"/>
      <c r="E112" s="38"/>
      <c r="F112" s="38"/>
      <c r="G112" s="38"/>
      <c r="H112" s="38"/>
      <c r="I112" s="38"/>
      <c r="J112" s="68">
        <v>11</v>
      </c>
      <c r="K112" s="68"/>
      <c r="L112" s="69" t="s">
        <v>127</v>
      </c>
    </row>
    <row r="113" spans="4:12" ht="25.5" hidden="1">
      <c r="D113" s="38"/>
      <c r="E113" s="38"/>
      <c r="F113" s="38"/>
      <c r="G113" s="38"/>
      <c r="H113" s="38"/>
      <c r="I113" s="38"/>
      <c r="J113" s="68">
        <v>17</v>
      </c>
      <c r="K113" s="68"/>
      <c r="L113" s="69" t="s">
        <v>128</v>
      </c>
    </row>
    <row r="114" spans="4:12" ht="12.75" hidden="1">
      <c r="D114" s="38"/>
      <c r="E114" s="38"/>
      <c r="F114" s="38"/>
      <c r="G114" s="38"/>
      <c r="H114" s="38"/>
      <c r="I114" s="38"/>
      <c r="J114" s="68">
        <v>13</v>
      </c>
      <c r="K114" s="68"/>
      <c r="L114" s="69" t="s">
        <v>129</v>
      </c>
    </row>
    <row r="115" spans="2:12" ht="25.5" hidden="1">
      <c r="B115" s="208" t="s">
        <v>103</v>
      </c>
      <c r="C115" s="208"/>
      <c r="J115" s="68">
        <v>4</v>
      </c>
      <c r="K115" s="68"/>
      <c r="L115" s="69" t="s">
        <v>130</v>
      </c>
    </row>
    <row r="116" spans="2:3" ht="12.75" hidden="1">
      <c r="B116" s="49" t="s">
        <v>104</v>
      </c>
      <c r="C116" s="49" t="s">
        <v>105</v>
      </c>
    </row>
    <row r="117" spans="2:3" ht="12.75" hidden="1">
      <c r="B117" s="73">
        <v>710881</v>
      </c>
      <c r="C117" s="74" t="s">
        <v>170</v>
      </c>
    </row>
    <row r="118" spans="2:3" ht="12.75" hidden="1">
      <c r="B118" s="73">
        <v>710571</v>
      </c>
      <c r="C118" s="74" t="s">
        <v>171</v>
      </c>
    </row>
    <row r="119" spans="2:3" ht="12.75" hidden="1">
      <c r="B119" s="73">
        <v>632635</v>
      </c>
      <c r="C119" s="74" t="s">
        <v>172</v>
      </c>
    </row>
    <row r="120" spans="2:3" ht="12.75" hidden="1">
      <c r="B120" s="73">
        <v>710644</v>
      </c>
      <c r="C120" s="74" t="s">
        <v>173</v>
      </c>
    </row>
    <row r="121" spans="2:3" ht="12.75" hidden="1">
      <c r="B121" s="73">
        <v>710873</v>
      </c>
      <c r="C121" s="74" t="s">
        <v>174</v>
      </c>
    </row>
    <row r="122" spans="2:3" ht="25.5" hidden="1">
      <c r="B122" s="73">
        <v>641227</v>
      </c>
      <c r="C122" s="74" t="s">
        <v>195</v>
      </c>
    </row>
    <row r="123" spans="2:3" ht="12.75" hidden="1">
      <c r="B123" s="73">
        <v>652415</v>
      </c>
      <c r="C123" s="74" t="s">
        <v>176</v>
      </c>
    </row>
    <row r="124" spans="2:3" ht="12.75" hidden="1">
      <c r="B124" s="73">
        <v>710911</v>
      </c>
      <c r="C124" s="74" t="s">
        <v>177</v>
      </c>
    </row>
    <row r="125" spans="2:3" ht="25.5" hidden="1">
      <c r="B125" s="73">
        <v>710555</v>
      </c>
      <c r="C125" s="74" t="s">
        <v>178</v>
      </c>
    </row>
    <row r="126" spans="2:3" ht="12.75" hidden="1">
      <c r="B126" s="73">
        <v>710598</v>
      </c>
      <c r="C126" s="74" t="s">
        <v>179</v>
      </c>
    </row>
    <row r="127" spans="2:3" ht="12.75" hidden="1">
      <c r="B127" s="73">
        <v>686875</v>
      </c>
      <c r="C127" s="74" t="s">
        <v>180</v>
      </c>
    </row>
    <row r="128" spans="2:3" ht="25.5" hidden="1">
      <c r="B128" s="73">
        <v>702358</v>
      </c>
      <c r="C128" s="74" t="s">
        <v>196</v>
      </c>
    </row>
    <row r="129" spans="2:3" ht="12.75" hidden="1">
      <c r="B129" s="73">
        <v>703109</v>
      </c>
      <c r="C129" s="74" t="s">
        <v>182</v>
      </c>
    </row>
    <row r="130" spans="2:3" ht="12.75" hidden="1">
      <c r="B130" s="73">
        <v>710687</v>
      </c>
      <c r="C130" s="74" t="s">
        <v>183</v>
      </c>
    </row>
    <row r="131" spans="2:3" ht="12.75" hidden="1">
      <c r="B131" s="73">
        <v>710717</v>
      </c>
      <c r="C131" s="74" t="s">
        <v>184</v>
      </c>
    </row>
    <row r="132" spans="2:3" ht="38.25" hidden="1">
      <c r="B132" s="73">
        <v>710814</v>
      </c>
      <c r="C132" s="74" t="s">
        <v>197</v>
      </c>
    </row>
    <row r="133" spans="2:3" ht="25.5" hidden="1">
      <c r="B133" s="73">
        <v>710920</v>
      </c>
      <c r="C133" s="74" t="s">
        <v>198</v>
      </c>
    </row>
    <row r="134" spans="2:3" ht="25.5" hidden="1">
      <c r="B134" s="73">
        <v>710504</v>
      </c>
      <c r="C134" s="74" t="s">
        <v>199</v>
      </c>
    </row>
    <row r="135" spans="2:3" ht="12.75" hidden="1">
      <c r="B135" s="73">
        <v>710938</v>
      </c>
      <c r="C135" s="74" t="s">
        <v>187</v>
      </c>
    </row>
    <row r="136" spans="2:3" ht="12.75" hidden="1">
      <c r="B136" s="73">
        <v>710784</v>
      </c>
      <c r="C136" s="74" t="s">
        <v>188</v>
      </c>
    </row>
    <row r="137" spans="2:3" ht="25.5" hidden="1">
      <c r="B137" s="73">
        <v>737747</v>
      </c>
      <c r="C137" s="74" t="s">
        <v>200</v>
      </c>
    </row>
    <row r="138" spans="2:3" ht="12.75" hidden="1">
      <c r="B138" s="73">
        <v>710946</v>
      </c>
      <c r="C138" s="74" t="s">
        <v>190</v>
      </c>
    </row>
    <row r="139" spans="2:3" ht="12.75" hidden="1">
      <c r="B139" s="73">
        <v>750387</v>
      </c>
      <c r="C139" s="74" t="s">
        <v>191</v>
      </c>
    </row>
    <row r="140" spans="2:3" ht="25.5" hidden="1">
      <c r="B140" s="73">
        <v>669288</v>
      </c>
      <c r="C140" s="74" t="s">
        <v>192</v>
      </c>
    </row>
    <row r="141" spans="2:3" ht="25.5" hidden="1">
      <c r="B141" s="73">
        <v>767760</v>
      </c>
      <c r="C141" s="74" t="s">
        <v>201</v>
      </c>
    </row>
    <row r="142" spans="2:3" ht="12.75" hidden="1">
      <c r="B142">
        <v>772411</v>
      </c>
      <c r="C142" t="s">
        <v>194</v>
      </c>
    </row>
    <row r="143" ht="12.75" hidden="1"/>
    <row r="144" ht="12.75" hidden="1"/>
    <row r="145" spans="2:3" ht="12.75" hidden="1">
      <c r="B145" s="208" t="s">
        <v>138</v>
      </c>
      <c r="C145" s="208"/>
    </row>
    <row r="146" spans="2:3" ht="12.75" hidden="1">
      <c r="B146" s="72" t="s">
        <v>139</v>
      </c>
      <c r="C146" s="72" t="s">
        <v>140</v>
      </c>
    </row>
    <row r="147" spans="2:3" ht="12.75" hidden="1">
      <c r="B147" s="73">
        <v>413780</v>
      </c>
      <c r="C147" s="74" t="s">
        <v>170</v>
      </c>
    </row>
    <row r="148" spans="2:3" ht="12.75" hidden="1">
      <c r="B148" s="73">
        <v>110574</v>
      </c>
      <c r="C148" s="74" t="s">
        <v>171</v>
      </c>
    </row>
    <row r="149" spans="2:3" ht="12.75" hidden="1">
      <c r="B149" s="73">
        <v>32638</v>
      </c>
      <c r="C149" s="74" t="s">
        <v>172</v>
      </c>
    </row>
    <row r="150" spans="2:3" ht="12.75" hidden="1">
      <c r="B150" s="73">
        <v>110612</v>
      </c>
      <c r="C150" s="74" t="s">
        <v>173</v>
      </c>
    </row>
    <row r="151" spans="2:3" ht="12.75" hidden="1">
      <c r="B151" s="73">
        <v>110876</v>
      </c>
      <c r="C151" s="74" t="s">
        <v>174</v>
      </c>
    </row>
    <row r="152" spans="2:3" ht="12.75" hidden="1">
      <c r="B152" s="73">
        <v>41220</v>
      </c>
      <c r="C152" s="74" t="s">
        <v>175</v>
      </c>
    </row>
    <row r="153" spans="2:3" ht="12.75" hidden="1">
      <c r="B153" s="73">
        <v>52418</v>
      </c>
      <c r="C153" s="74" t="s">
        <v>176</v>
      </c>
    </row>
    <row r="154" spans="2:3" ht="12.75" hidden="1">
      <c r="B154" s="73">
        <v>110914</v>
      </c>
      <c r="C154" s="74" t="s">
        <v>177</v>
      </c>
    </row>
    <row r="155" spans="2:3" ht="25.5" hidden="1">
      <c r="B155" s="73">
        <v>110558</v>
      </c>
      <c r="C155" s="74" t="s">
        <v>178</v>
      </c>
    </row>
    <row r="156" spans="2:3" ht="12.75" hidden="1">
      <c r="B156" s="73">
        <v>110591</v>
      </c>
      <c r="C156" s="74" t="s">
        <v>179</v>
      </c>
    </row>
    <row r="157" spans="2:3" ht="12.75" hidden="1">
      <c r="B157" s="73">
        <v>86878</v>
      </c>
      <c r="C157" s="74" t="s">
        <v>180</v>
      </c>
    </row>
    <row r="158" spans="2:3" ht="12.75" hidden="1">
      <c r="B158" s="73">
        <v>102351</v>
      </c>
      <c r="C158" s="74" t="s">
        <v>181</v>
      </c>
    </row>
    <row r="159" spans="2:3" ht="12.75" hidden="1">
      <c r="B159" s="73">
        <v>103101</v>
      </c>
      <c r="C159" s="74" t="s">
        <v>182</v>
      </c>
    </row>
    <row r="160" spans="2:3" ht="12.75" hidden="1">
      <c r="B160" s="73">
        <v>110680</v>
      </c>
      <c r="C160" s="74" t="s">
        <v>183</v>
      </c>
    </row>
    <row r="161" spans="2:3" ht="12.75" hidden="1">
      <c r="B161" s="73">
        <v>413810</v>
      </c>
      <c r="C161" s="74" t="s">
        <v>184</v>
      </c>
    </row>
    <row r="162" spans="2:3" ht="12.75" hidden="1">
      <c r="B162" s="73">
        <v>413828</v>
      </c>
      <c r="C162" s="74" t="s">
        <v>185</v>
      </c>
    </row>
    <row r="163" spans="2:3" ht="12.75" hidden="1">
      <c r="B163" s="73">
        <v>110922</v>
      </c>
      <c r="C163" s="74" t="s">
        <v>186</v>
      </c>
    </row>
    <row r="164" spans="2:3" ht="12.75" hidden="1">
      <c r="B164" s="73">
        <v>413836</v>
      </c>
      <c r="C164" s="74" t="s">
        <v>169</v>
      </c>
    </row>
    <row r="165" spans="2:3" ht="12.75" hidden="1">
      <c r="B165" s="73">
        <v>110931</v>
      </c>
      <c r="C165" s="74" t="s">
        <v>187</v>
      </c>
    </row>
    <row r="166" spans="2:3" ht="12.75" hidden="1">
      <c r="B166" s="73">
        <v>413852</v>
      </c>
      <c r="C166" s="74" t="s">
        <v>188</v>
      </c>
    </row>
    <row r="167" spans="2:3" ht="12.75" hidden="1">
      <c r="B167" s="73">
        <v>137740</v>
      </c>
      <c r="C167" s="74" t="s">
        <v>189</v>
      </c>
    </row>
    <row r="168" spans="2:3" ht="12.75" hidden="1">
      <c r="B168" s="73">
        <v>110949</v>
      </c>
      <c r="C168" s="74" t="s">
        <v>190</v>
      </c>
    </row>
    <row r="169" spans="2:3" ht="12.75" hidden="1">
      <c r="B169" s="73">
        <v>150380</v>
      </c>
      <c r="C169" s="74" t="s">
        <v>191</v>
      </c>
    </row>
    <row r="170" spans="2:3" ht="25.5" hidden="1">
      <c r="B170" s="73">
        <v>69281</v>
      </c>
      <c r="C170" s="74" t="s">
        <v>192</v>
      </c>
    </row>
    <row r="171" spans="2:3" ht="12.75" hidden="1">
      <c r="B171" s="73">
        <v>167762</v>
      </c>
      <c r="C171" s="74" t="s">
        <v>193</v>
      </c>
    </row>
    <row r="172" spans="2:3" ht="12.75" hidden="1">
      <c r="B172" s="73">
        <v>172413</v>
      </c>
      <c r="C172" s="74" t="s">
        <v>194</v>
      </c>
    </row>
    <row r="173" ht="12.75" hidden="1"/>
    <row r="174" spans="2:3" ht="12.75" hidden="1">
      <c r="B174" s="208" t="s">
        <v>143</v>
      </c>
      <c r="C174" s="208"/>
    </row>
    <row r="175" spans="2:3" ht="12.75" hidden="1">
      <c r="B175" s="49" t="s">
        <v>104</v>
      </c>
      <c r="C175" s="49" t="s">
        <v>105</v>
      </c>
    </row>
    <row r="176" spans="2:3" ht="12.75" hidden="1">
      <c r="B176" s="52">
        <v>1</v>
      </c>
      <c r="C176" s="53" t="s">
        <v>144</v>
      </c>
    </row>
    <row r="177" spans="2:3" ht="12.75" hidden="1">
      <c r="B177" s="52">
        <v>2</v>
      </c>
      <c r="C177" s="53" t="s">
        <v>145</v>
      </c>
    </row>
    <row r="178" ht="12.75" hidden="1"/>
  </sheetData>
  <sheetProtection/>
  <mergeCells count="76">
    <mergeCell ref="C39:E39"/>
    <mergeCell ref="C40:E40"/>
    <mergeCell ref="B174:C174"/>
    <mergeCell ref="N25:S25"/>
    <mergeCell ref="N26:S26"/>
    <mergeCell ref="N27:S27"/>
    <mergeCell ref="N28:S28"/>
    <mergeCell ref="N29:S29"/>
    <mergeCell ref="F26:G26"/>
    <mergeCell ref="F27:G27"/>
    <mergeCell ref="F25:G25"/>
    <mergeCell ref="B145:C145"/>
    <mergeCell ref="B115:C115"/>
    <mergeCell ref="H28:L28"/>
    <mergeCell ref="H29:L29"/>
    <mergeCell ref="A39:B39"/>
    <mergeCell ref="A40:B40"/>
    <mergeCell ref="F28:G28"/>
    <mergeCell ref="F29:G29"/>
    <mergeCell ref="A35:E35"/>
    <mergeCell ref="F38:G38"/>
    <mergeCell ref="C38:E38"/>
    <mergeCell ref="A2:AC2"/>
    <mergeCell ref="E99:F99"/>
    <mergeCell ref="B99:C99"/>
    <mergeCell ref="I9:J9"/>
    <mergeCell ref="F11:Q11"/>
    <mergeCell ref="B23:E23"/>
    <mergeCell ref="A23:A24"/>
    <mergeCell ref="I13:J13"/>
    <mergeCell ref="L13:M13"/>
    <mergeCell ref="A10:B13"/>
    <mergeCell ref="A7:B9"/>
    <mergeCell ref="C7:C9"/>
    <mergeCell ref="D7:D9"/>
    <mergeCell ref="F8:Q8"/>
    <mergeCell ref="E7:E9"/>
    <mergeCell ref="K9:Q9"/>
    <mergeCell ref="C10:C13"/>
    <mergeCell ref="D10:D13"/>
    <mergeCell ref="E10:E13"/>
    <mergeCell ref="K10:Q10"/>
    <mergeCell ref="A4:AC4"/>
    <mergeCell ref="H24:L24"/>
    <mergeCell ref="H25:L25"/>
    <mergeCell ref="H26:L26"/>
    <mergeCell ref="L12:M12"/>
    <mergeCell ref="I12:J12"/>
    <mergeCell ref="I10:J10"/>
    <mergeCell ref="T23:Y24"/>
    <mergeCell ref="A6:E6"/>
    <mergeCell ref="F6:Q7"/>
    <mergeCell ref="Z23:AC23"/>
    <mergeCell ref="T25:Y25"/>
    <mergeCell ref="N23:S24"/>
    <mergeCell ref="X6:Y9"/>
    <mergeCell ref="X10:Y13"/>
    <mergeCell ref="Z6:AC9"/>
    <mergeCell ref="Z10:AC13"/>
    <mergeCell ref="R10:W13"/>
    <mergeCell ref="R6:W9"/>
    <mergeCell ref="A19:N19"/>
    <mergeCell ref="T28:Y28"/>
    <mergeCell ref="T29:Y29"/>
    <mergeCell ref="T26:Y26"/>
    <mergeCell ref="T27:Y27"/>
    <mergeCell ref="F41:G41"/>
    <mergeCell ref="F42:G42"/>
    <mergeCell ref="F40:G40"/>
    <mergeCell ref="O99:Q99"/>
    <mergeCell ref="J99:L99"/>
    <mergeCell ref="A38:B38"/>
    <mergeCell ref="F23:M23"/>
    <mergeCell ref="F24:G24"/>
    <mergeCell ref="H27:L27"/>
    <mergeCell ref="A34:N34"/>
  </mergeCells>
  <conditionalFormatting sqref="T25:T29 Z25:AC29 Z10 X10:Y13 R10 N13:Q13 C38:C40 B25:N29 A10:E13 F10:K10 F13:L13">
    <cfRule type="cellIs" priority="4" dxfId="0" operator="notEqual" stopIfTrue="1">
      <formula>""</formula>
    </cfRule>
  </conditionalFormatting>
  <dataValidations count="54">
    <dataValidation allowBlank="1" showInputMessage="1" prompt="Zde vyplňte ČÍSLO POPISNÉ trvalého bydliště vlastníka nemovitosti (nemusí být totožné s adresou ohrožené nemovitosti ! - viz níže)" sqref="AC35:AC36"/>
    <dataValidation type="whole" allowBlank="1" showInputMessage="1" showErrorMessage="1" prompt="Zde vyplňte PSČ ohrožené nemovitosti." errorTitle="Chybné PSČ:" error="Uvádějte, prosím, PSČ jen jako číslo bez mezer." sqref="AA35:AB36 I13:J13">
      <formula1>10000</formula1>
      <formula2>99999</formula2>
    </dataValidation>
    <dataValidation allowBlank="1" showInputMessage="1" prompt="Zde vyplňte název ULICE trvalého bydliště." sqref="Z25:Z29"/>
    <dataValidation allowBlank="1" showInputMessage="1" prompt="Zde vyplňte název MĚSTA." sqref="AC25:AC29"/>
    <dataValidation allowBlank="1" showInputMessage="1" prompt="Zde vyplňte ČÍSLO POPISNÉ trvalého bydliště." sqref="AA25:AA29"/>
    <dataValidation type="whole" allowBlank="1" showInputMessage="1" showErrorMessage="1" prompt="Uveďte pořadí (číslicí 1, 2, 3), ve kterém chce být daná osoba vyrozumívána  (prioritu telefonů)." errorTitle="Chybné nastavení pořadí:" error="Hodnota se může pohybovat v mezích 1 až 3 !" sqref="M25:M29">
      <formula1>1</formula1>
      <formula2>3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T25">
      <formula1>$L$101:$L$103</formula1>
    </dataValidation>
    <dataValidation type="whole" allowBlank="1" showInputMessage="1" showErrorMessage="1" prompt="Zde vyplňte PSČ trvalého bydliště." errorTitle="Chybné PSČ:" error="Uvádějte, prosím, PSČ jen jako číslo bez mezer." sqref="AB25:AB29">
      <formula1>0</formula1>
      <formula2>99999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T26:Y29">
      <formula1>$L$104:$L$115</formula1>
    </dataValidation>
    <dataValidation allowBlank="1" showInputMessage="1" promptTitle="E-mailová adresa:" prompt="Zde vyplňte elektronickou e-mailovou adresu." sqref="N25:N29"/>
    <dataValidation type="whole" allowBlank="1" showInputMessage="1" showErrorMessage="1" prompt="Zde vyplňte PSČ trvalého bydliště vlastníka nemovitosti (nemusí být totožné s adresou ohrožené nemovitosti ! - viz níže)" errorTitle="Chybné PSČ:" error="Uvádějte, prosím, PSČ jen jako číslo bez mezer." sqref="I10:J10">
      <formula1>10000</formula1>
      <formula2>99999</formula2>
    </dataValidation>
    <dataValidation allowBlank="1" showInputMessage="1" prompt="Zde vyplňte název MĚSTA trvalého bydliště vlastníka nemovitosti (nemusí být totožný s adresou ohrožené nemovitosti ! - viz níže)" sqref="K10:Q10"/>
    <dataValidation type="list" allowBlank="1" showInputMessage="1" showErrorMessage="1" promptTitle="Typ čísla" prompt="Zde vyberte typ ČÍSLA: POPISNÉ nebo EVIDENČNÍ" errorTitle="Neznámý typ čísla:" error="Lze vložit pouze položky z číselníku!" sqref="H10">
      <formula1>$F$101:$F$102</formula1>
    </dataValidation>
    <dataValidation type="list" allowBlank="1" showInputMessage="1" showErrorMessage="1" prompt="Zde vyplňte název KATASTRÁLNÍHO ÚZEMÍ ohrožené nemovitosti - vyberte ze seznamu pomocí tlačítka s šipkou dolů (vpravo)." errorTitle="Chybný název KÚ" error="Lze vložit pouze název KÚ uvedený v seznamu" sqref="Q13">
      <formula1>$C$117:$C$142</formula1>
    </dataValidation>
    <dataValidation type="list" allowBlank="1" showInputMessage="1" showErrorMessage="1" promptTitle="Druh nemovitosti:" prompt="Vyberte druh ze seznamu pomocí tlačítka s šipkou dolů (vpravo). U bytů vyplňe ve vedlejší buňce číslo bytu (popř. slovní označení bytu). U ostatních objektů doplňte popis (upřesnění) v poslední buňce." errorTitle="Neznámý druh nemovitosti:" error="Lze vložit pouze položky z číselníku! Pro ostatní objekty použijte upřesnění v následující buňce." sqref="R10:W13">
      <formula1>$C$101:$C$110</formula1>
    </dataValidation>
    <dataValidation allowBlank="1" showInputMessage="1" showErrorMessage="1" promptTitle="Číslo bytu:" prompt="U bytových domů s více byty zadejte číslo vašeho bytu. V případě, že byty nejsou nijak číslovány, zadejte jiný slovní popis (např. příjmení uživatele/číslo patra)." sqref="X10:Y13"/>
    <dataValidation allowBlank="1" showInputMessage="1" prompt="Zde vyplňte PARCELNÍ ČÍSLO ohrožené nemovitosti (je-li Vám známo)" sqref="O13"/>
    <dataValidation allowBlank="1" showInputMessage="1" prompt="Zde uveďte popis Vaší nemovitosti a doplňujmící informace." errorTitle="Upřesňující popis:" sqref="Z10:AC13"/>
    <dataValidation type="list" allowBlank="1" showInputMessage="1" showErrorMessage="1" promptTitle="Typ čísla" prompt="Zde vyberte typ ČÍSLA: POPISNÉ nebo EVIDENČNÍ ohrožené nemovitosti." errorTitle="Neznámý typ čísla:" error="Lze vložit pouze položky z číselníku!" sqref="H13">
      <formula1>$F$101:$F$102</formula1>
    </dataValidation>
    <dataValidation allowBlank="1" showInputMessage="1" prompt="Zde vyplňte PODLOMENÍ PARCELNÍHO ČÍSLA ohrožené nemovitosti (je-li Vám známo)" sqref="P13"/>
    <dataValidation allowBlank="1" showInputMessage="1" showErrorMessage="1" prompt="Zde vyplňte název MĚSTA ohrožené nemovitosti." errorTitle="Chybné PSČ:" error="Uvádějte, prosím, PSČ jen jako číslo bez mezer." sqref="K13"/>
    <dataValidation type="list" allowBlank="1" showInputMessage="1" showErrorMessage="1" prompt="Zde vyplňte název ČÁSTI MĚSTA ohrožené nemovitosti - vyberte ze seznamu pomocí tlačítka s šipkou dolů (vpravo)." errorTitle="Chybný název části obce" error="Lze vložit pouze název části obce uvedený v seznamu" sqref="L13:M13">
      <formula1>$C$147:$C$172</formula1>
    </dataValidation>
    <dataValidation type="list" allowBlank="1" showInputMessage="1" showErrorMessage="1" prompt="Zde vyberte ze seznamu pomocí tlačítka s šipkou dolů (vpravo) druh číslování parcelních čísel." errorTitle="Chybné číslování" error="Lze vložit pouze druh číslování, uvenený v nabídce (tlačítko s šipkou dolů)." sqref="N13">
      <formula1>$C$176:$C$177</formula1>
    </dataValidation>
    <dataValidation type="whole" allowBlank="1" showInputMessage="1" showErrorMessage="1" promptTitle="Pevná linka domů:" prompt="Uveďte domácí telefonní číslo pevné linky. Do následující buňky pak pořadí, ve kterém chcete, aby se toto číslo použilo pro obvolávání." errorTitle="Chybně zadané telefonní číslo:" error="Telefonní čísla uvádějte, prosím, bez mezinárodní předvolby a bez mezer (9 číslic)." sqref="H25:L29">
      <formula1>100000000</formula1>
      <formula2>999999999</formula2>
    </dataValidation>
    <dataValidation type="date" operator="greaterThan" allowBlank="1" showErrorMessage="1" errorTitle="Datum:" error="Vložte, prosím, platné datum ve tvaru:&#10;den.měsíc.rok (např. 1.5.2008)" sqref="C38 C40">
      <formula1>36526</formula1>
    </dataValidation>
    <dataValidation type="whole" allowBlank="1" showInputMessage="1" showErrorMessage="1" prompt="Zde vyplňte ROK NAROZENÍ kontaktní osoby, která má být kontaktována jako HLAVNÍ osoba (1. v pořadí)" errorTitle="Chybný rok narození:" error="Prosím, vyplňte platný rok narození a to v úplném tvaru např. 1975." sqref="E25">
      <formula1>1880</formula1>
      <formula2>2050</formula2>
    </dataValidation>
    <dataValidation allowBlank="1" showInputMessage="1" prompt="Zde vyplňte PŘÍJMENÍ kontaktní osoby, která má být kontaktována jako HLAVNÍ osoba (1. v pořadí)." sqref="B25"/>
    <dataValidation allowBlank="1" showInputMessage="1" prompt="Zde vyplňte JMÉNO kontaktní osoby, která má být kontaktována jako HLAVNÍ osoba (1. v pořadí)." sqref="C25"/>
    <dataValidation allowBlank="1" showInputMessage="1" prompt="Zde vyplňte případný TITUL kontaktní osoby, která má být kontaktována jako HLAVNÍ osoba (1. v pořadí)" sqref="D25"/>
    <dataValidation allowBlank="1" showInputMessage="1" prompt="Zde vyplňte PŘÍJMENÍ kontaktní osoby, která má být kontaktována jako 1. další osoba (2. v pořadí po hlavní osobě)" sqref="B26"/>
    <dataValidation allowBlank="1" showInputMessage="1" prompt="Zde vyplňte JMÉNO kontaktní osoby, která má být kontaktována jako 1. další osoba (2. v pořadí po hlavní osobě)" sqref="C26"/>
    <dataValidation allowBlank="1" showInputMessage="1" prompt="Zde vyplňte případný TITUL kontaktní osoby, která má být kontaktována jako 1. další osoba (2. v pořadí po hlavní osobě)" sqref="D26"/>
    <dataValidation type="whole" allowBlank="1" showInputMessage="1" showErrorMessage="1" prompt="Zde vyplňte ROK NAROZENÍ kontaktní osoby, která má být kontaktována jako 1. další osoba (2. v pořadí po hlavní osobě)" errorTitle="Chybný rok narození:" error="Prosím, vyplňte platný rok narození a to v úplném tvaru např. 1975." sqref="E26">
      <formula1>1880</formula1>
      <formula2>2050</formula2>
    </dataValidation>
    <dataValidation allowBlank="1" showInputMessage="1" prompt="Zde vyplňte PŘÍJMENÍ kontaktní osoby, která má být kontaktována jako 2. další osoba (3. v pořadí po hlavní osobě)" sqref="B27"/>
    <dataValidation allowBlank="1" showInputMessage="1" prompt="Zde vyplňte JMÉNO kontaktní osoby, která má být kontaktována jako 2. další osoba (3. v pořadí po hlavní osobě)" sqref="C27"/>
    <dataValidation allowBlank="1" showInputMessage="1" prompt="Zde vyplňte případný TITUL kontaktní osoby, která má být kontaktována jako 2. další osoba (3. v pořadí po hlavní osobě)" sqref="D27"/>
    <dataValidation type="whole" allowBlank="1" showInputMessage="1" showErrorMessage="1" prompt="Zde vyplňte ROK NAROZENÍ kontaktní osoby, která má být kontaktována jako 2. další osoba (3. v pořadí po hlavní osobě)" errorTitle="Chybný rok narození:" error="Prosím, vyplňte platný rok narození a to v úplném tvaru např. 1975." sqref="E27">
      <formula1>1880</formula1>
      <formula2>2050</formula2>
    </dataValidation>
    <dataValidation allowBlank="1" showInputMessage="1" prompt="Zde vyplňte PŘÍJMENÍ kontaktní osoby, která má být kontaktována jako 3. další osoba (4. v pořadí po hlavní osobě)" sqref="B28"/>
    <dataValidation allowBlank="1" showInputMessage="1" prompt="Zde vyplňte JMÉNO kontaktní osoby, která má být kontaktována jako 3. další osoba (4. v pořadí po hlavní osobě)" sqref="C28"/>
    <dataValidation allowBlank="1" showInputMessage="1" prompt="Zde vyplňte případný TITUL kontaktní osoby, která má být kontaktována jako 3. další osoba (4. v pořadí po hlavní osobě)" sqref="D28"/>
    <dataValidation type="whole" allowBlank="1" showInputMessage="1" showErrorMessage="1" prompt="Zde vyplňte ROK NAROZENÍ kontaktní osoby, která má být kontaktována jako 3. další osoba (4. v pořadí po hlavní osobě)" errorTitle="Chybný rok narození:" error="Prosím, vyplňte platný rok narození a to v úplném tvaru např. 1975." sqref="E28">
      <formula1>1880</formula1>
      <formula2>2050</formula2>
    </dataValidation>
    <dataValidation allowBlank="1" showInputMessage="1" prompt="Zde vyplňte PŘÍJMENÍ kontaktní osoby, která má být kontaktována jako 4. další osoba (5. v pořadí po hlavní osobě)" sqref="B29"/>
    <dataValidation allowBlank="1" showInputMessage="1" prompt="Zde vyplňte JMÉNO kontaktní osoby, která má být kontaktována jako 4. další osoba (5. v pořadí po hlavní osobě)" sqref="C29"/>
    <dataValidation allowBlank="1" showInputMessage="1" prompt="Zde vyplňte případný TITUL kontaktní osoby, která má být kontaktována jako 4. další osoba (5. v pořadí po hlavní osobě)" sqref="D29"/>
    <dataValidation type="whole" allowBlank="1" showInputMessage="1" showErrorMessage="1" prompt="Zde vyplňte ROK NAROZENÍ kontaktní osoby, která má být kontaktována jako 4. další osoba (5. v pořadí po hlavní osobě)" errorTitle="Chybný rok narození:" error="Prosím, vyplňte platný rok narození a to v úplném tvaru např. 1975." sqref="E29">
      <formula1>1880</formula1>
      <formula2>2050</formula2>
    </dataValidation>
    <dataValidation type="whole" allowBlank="1" showInputMessage="1" showErrorMessage="1" promptTitle="Mobilní telefon:" prompt="Uveďte telefonní číslo mobilního telefonu. Do následující buňky pak pořadí, ve kterém chcete, aby se toto číslo použilo pro obvolávání." errorTitle="Chybně zadané telefonní číslo:" error="Telefonní čísla uvádějte, prosím, bez mezinárodní předvolby a bez mezer (9 číslic)." sqref="F25:G29">
      <formula1>100000000</formula1>
      <formula2>999999999</formula2>
    </dataValidation>
    <dataValidation type="whole" allowBlank="1" showInputMessage="1" showErrorMessage="1" prompt="Zde vyplňte ROK NAROZENÍ vlastníka nebo uživatele nemovitosti" errorTitle="Chybný rok narození:" error="Prosím, vyplňte platný rok narození a to v úplném tvaru např. 1975." sqref="E10:E13">
      <formula1>1880</formula1>
      <formula2>2050</formula2>
    </dataValidation>
    <dataValidation allowBlank="1" showInputMessage="1" prompt="Zde vyplňte JMÉNO vlastníka nebo uživatele nemovitosti" sqref="C10:C13"/>
    <dataValidation allowBlank="1" showInputMessage="1" prompt="Zde vyplňte případný TITUL vlastníka nebo uživatele nemovitosti" sqref="D10:D13"/>
    <dataValidation allowBlank="1" showInputMessage="1" prompt="Zde vyplňte název ULICE trvalého bydliště vlastníka nemovitosti (nemusí být totožný s adresou ohrožené nemovitosti ! - viz níže)" sqref="F10"/>
    <dataValidation allowBlank="1" showInputMessage="1" prompt="Zde vyplňte PŘÍJMENÍ vlastníka nebo uživatele nemovitosti" sqref="A10:B13"/>
    <dataValidation type="whole" allowBlank="1" showInputMessage="1" showErrorMessage="1" prompt="Zde vyplňte ČÍSLO POPISNÉ trvalého bydliště vlastníka nemovitosti (nemusí být totožné s adresou ohrožené nemovitosti ! - viz níže)" errorTitle="Chybné číslo popisné:" error="Zadejte pouze jako číslo bez písmen." sqref="G10">
      <formula1>1</formula1>
      <formula2>9999</formula2>
    </dataValidation>
    <dataValidation allowBlank="1" showInputMessage="1" prompt="Zde vyplňte název ULICE ohrožené nemovitosti." sqref="F13"/>
    <dataValidation type="whole" allowBlank="1" showInputMessage="1" showErrorMessage="1" prompt="Zde vyplňte ČÍSLO POPISNÉ ohrožené nemovitosti." errorTitle="Chybné číslo popisné:" error="Zadejte pouze jako číslo bez písmen." sqref="G13">
      <formula1>1</formula1>
      <formula2>9999</formula2>
    </dataValidation>
  </dataValidations>
  <hyperlinks>
    <hyperlink ref="B99:C99" location="'Část pro vyrozumívání'!T10" display="Číselník Typu nemovitosti"/>
    <hyperlink ref="E99:F99" location="'Část po vyrozumívání'!J12" display="Číselník Písmena u čísla popisného"/>
    <hyperlink ref="J99:L99" location="'Část po vyrozumívání'!R24" display="Číselník Vztah osoby nemovitosti"/>
    <hyperlink ref="B115:C115" location="'Část pro vyrozumívání'!S13" display="Číselník katastrálního území"/>
    <hyperlink ref="O99:Q99" location="'Část po vyrozumívání'!X24" display="Číselník Bydlící v nemovitosti"/>
    <hyperlink ref="B145:C145" location="'Část pro vyrozumívání'!N12" display="Číselník částí města"/>
    <hyperlink ref="B174:C174" location="'Část pro vyrozumívání'!P12" display="Číselník typu stavebních parcel"/>
  </hyperlinks>
  <printOptions horizontalCentered="1" verticalCentered="1"/>
  <pageMargins left="0.2362204724409449" right="0.11811023622047245" top="0.31496062992125984" bottom="0.1968503937007874" header="0.2362204724409449" footer="0.15748031496062992"/>
  <pageSetup fitToHeight="1" fitToWidth="1" horizontalDpi="1200" verticalDpi="1200" orientation="landscape" paperSize="9" scale="55" r:id="rId2"/>
  <headerFooter alignWithMargins="0">
    <oddHeader>&amp;C&amp;"Arial,Tučné"&amp;18Povodňový plán nemovitosti&amp;"Arial,Obyčejné"
&amp;"Arial,Tučné"VZOR - SPOLEČENSKÉ VLASTNICTVÍ JEDNOTEK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showGridLines="0" showZeros="0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7.7109375" style="4" customWidth="1"/>
    <col min="2" max="2" width="7.57421875" style="4" customWidth="1"/>
    <col min="3" max="3" width="9.57421875" style="4" customWidth="1"/>
    <col min="4" max="5" width="20.57421875" style="4" customWidth="1"/>
    <col min="6" max="6" width="6.00390625" style="4" customWidth="1"/>
    <col min="7" max="7" width="11.140625" style="4" customWidth="1"/>
    <col min="8" max="8" width="6.7109375" style="4" customWidth="1"/>
    <col min="9" max="9" width="17.28125" style="4" customWidth="1"/>
    <col min="10" max="10" width="6.7109375" style="4" customWidth="1"/>
    <col min="11" max="11" width="5.7109375" style="4" customWidth="1"/>
    <col min="12" max="12" width="4.7109375" style="4" customWidth="1"/>
    <col min="13" max="13" width="6.7109375" style="4" customWidth="1"/>
    <col min="14" max="14" width="9.421875" style="4" customWidth="1"/>
    <col min="15" max="15" width="5.421875" style="4" hidden="1" customWidth="1"/>
    <col min="16" max="16" width="11.140625" style="4" hidden="1" customWidth="1"/>
    <col min="17" max="17" width="11.7109375" style="4" hidden="1" customWidth="1"/>
    <col min="18" max="18" width="9.140625" style="4" hidden="1" customWidth="1"/>
    <col min="19" max="19" width="9.57421875" style="4" customWidth="1"/>
    <col min="20" max="16384" width="9.140625" style="4" customWidth="1"/>
  </cols>
  <sheetData>
    <row r="1" spans="1:35" s="10" customFormat="1" ht="15.75">
      <c r="A1" s="345" t="s">
        <v>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7"/>
      <c r="O1" s="8"/>
      <c r="P1" s="7"/>
      <c r="Q1" s="7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6" ht="7.5" customHeight="1">
      <c r="A2" s="57"/>
      <c r="B2" s="57"/>
      <c r="C2" s="57"/>
      <c r="D2" s="57"/>
      <c r="E2" s="140"/>
      <c r="F2" s="140"/>
      <c r="G2" s="140"/>
      <c r="H2" s="140"/>
      <c r="I2" s="140"/>
      <c r="J2" s="140"/>
      <c r="K2" s="140"/>
      <c r="L2" s="140"/>
      <c r="M2" s="14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customHeight="1">
      <c r="A3" s="352" t="s">
        <v>12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7.5" customHeight="1">
      <c r="A4" s="58"/>
      <c r="B4" s="58"/>
      <c r="C4" s="142"/>
      <c r="D4" s="143" t="s">
        <v>7</v>
      </c>
      <c r="E4" s="144"/>
      <c r="F4" s="143"/>
      <c r="G4" s="143"/>
      <c r="H4" s="143"/>
      <c r="I4" s="143"/>
      <c r="J4" s="143"/>
      <c r="K4" s="142"/>
      <c r="L4" s="142"/>
      <c r="M4" s="14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13" ht="24.75" customHeight="1" thickBot="1">
      <c r="A5" s="347" t="s">
        <v>153</v>
      </c>
      <c r="B5" s="347"/>
      <c r="C5" s="347"/>
      <c r="D5" s="347"/>
      <c r="E5" s="347"/>
      <c r="F5" s="348"/>
      <c r="G5" s="347"/>
      <c r="H5" s="349"/>
      <c r="I5" s="350" t="s">
        <v>152</v>
      </c>
      <c r="J5" s="351"/>
      <c r="K5" s="351"/>
      <c r="L5" s="351"/>
      <c r="M5" s="351"/>
    </row>
    <row r="6" spans="1:13" ht="12.75" customHeight="1">
      <c r="A6" s="335" t="s">
        <v>157</v>
      </c>
      <c r="B6" s="335"/>
      <c r="C6" s="335"/>
      <c r="D6" s="173"/>
      <c r="E6" s="120" t="s">
        <v>216</v>
      </c>
      <c r="F6" s="121">
        <v>68</v>
      </c>
      <c r="G6" s="342" t="s">
        <v>154</v>
      </c>
      <c r="H6" s="353">
        <f>F6+F7</f>
        <v>73</v>
      </c>
      <c r="I6" s="122"/>
      <c r="J6" s="123"/>
      <c r="K6" s="123"/>
      <c r="L6" s="124"/>
      <c r="M6" s="338">
        <v>73</v>
      </c>
    </row>
    <row r="7" spans="1:13" ht="16.5" thickBot="1">
      <c r="A7" s="335"/>
      <c r="B7" s="335"/>
      <c r="C7" s="335"/>
      <c r="D7" s="173"/>
      <c r="E7" s="120" t="s">
        <v>217</v>
      </c>
      <c r="F7" s="125">
        <v>5</v>
      </c>
      <c r="G7" s="342"/>
      <c r="H7" s="354"/>
      <c r="I7" s="126"/>
      <c r="J7" s="123"/>
      <c r="K7" s="123"/>
      <c r="L7" s="124"/>
      <c r="M7" s="339"/>
    </row>
    <row r="8" spans="1:20" ht="16.5" thickBot="1">
      <c r="A8" s="127"/>
      <c r="B8" s="128"/>
      <c r="C8" s="346" t="s">
        <v>158</v>
      </c>
      <c r="D8" s="129"/>
      <c r="E8" s="130" t="s">
        <v>151</v>
      </c>
      <c r="F8" s="131">
        <v>73</v>
      </c>
      <c r="G8" s="132"/>
      <c r="H8" s="98"/>
      <c r="I8" s="123"/>
      <c r="J8" s="123"/>
      <c r="K8" s="123"/>
      <c r="L8" s="124"/>
      <c r="M8" s="98"/>
      <c r="S8" s="12"/>
      <c r="T8" s="12"/>
    </row>
    <row r="9" spans="1:20" ht="12.75" customHeight="1">
      <c r="A9" s="127"/>
      <c r="B9" s="128"/>
      <c r="C9" s="346"/>
      <c r="D9" s="343" t="s">
        <v>218</v>
      </c>
      <c r="E9" s="344"/>
      <c r="F9" s="133">
        <v>13</v>
      </c>
      <c r="G9" s="342" t="s">
        <v>155</v>
      </c>
      <c r="H9" s="340">
        <f>F9+F10</f>
        <v>13</v>
      </c>
      <c r="I9" s="123"/>
      <c r="J9" s="123"/>
      <c r="K9" s="123"/>
      <c r="L9" s="124"/>
      <c r="M9" s="338">
        <v>13</v>
      </c>
      <c r="S9" s="12"/>
      <c r="T9" s="12"/>
    </row>
    <row r="10" spans="1:20" ht="16.5" thickBot="1">
      <c r="A10" s="127"/>
      <c r="B10" s="128"/>
      <c r="C10" s="346"/>
      <c r="D10" s="316" t="s">
        <v>219</v>
      </c>
      <c r="E10" s="317"/>
      <c r="F10" s="134"/>
      <c r="G10" s="342"/>
      <c r="H10" s="341"/>
      <c r="I10" s="135"/>
      <c r="J10" s="123"/>
      <c r="K10" s="123"/>
      <c r="L10" s="124"/>
      <c r="M10" s="339"/>
      <c r="S10" s="12"/>
      <c r="T10" s="12"/>
    </row>
    <row r="11" spans="1:20" ht="15.75">
      <c r="A11" s="127"/>
      <c r="B11" s="128"/>
      <c r="C11" s="346"/>
      <c r="D11" s="173"/>
      <c r="E11" s="120" t="s">
        <v>220</v>
      </c>
      <c r="F11" s="121">
        <v>20</v>
      </c>
      <c r="G11" s="342" t="s">
        <v>156</v>
      </c>
      <c r="H11" s="340">
        <f>F11+F12</f>
        <v>20</v>
      </c>
      <c r="I11" s="123"/>
      <c r="J11" s="123"/>
      <c r="K11" s="123"/>
      <c r="L11" s="124"/>
      <c r="M11" s="338">
        <v>20</v>
      </c>
      <c r="S11" s="12"/>
      <c r="T11" s="12"/>
    </row>
    <row r="12" spans="1:13" ht="16.5" thickBot="1">
      <c r="A12" s="127"/>
      <c r="B12" s="128"/>
      <c r="C12" s="346"/>
      <c r="D12" s="318" t="s">
        <v>221</v>
      </c>
      <c r="E12" s="319"/>
      <c r="F12" s="134"/>
      <c r="G12" s="342"/>
      <c r="H12" s="340"/>
      <c r="I12" s="123"/>
      <c r="J12" s="123"/>
      <c r="K12" s="123"/>
      <c r="L12" s="124"/>
      <c r="M12" s="339"/>
    </row>
    <row r="13" spans="1:13" ht="16.5" thickBot="1">
      <c r="A13" s="127"/>
      <c r="B13" s="128"/>
      <c r="C13" s="346"/>
      <c r="D13" s="136"/>
      <c r="E13" s="137" t="s">
        <v>150</v>
      </c>
      <c r="F13" s="138">
        <v>1</v>
      </c>
      <c r="G13" s="124"/>
      <c r="H13" s="124"/>
      <c r="I13" s="123"/>
      <c r="J13" s="123"/>
      <c r="K13" s="123"/>
      <c r="L13" s="124"/>
      <c r="M13" s="139">
        <v>1</v>
      </c>
    </row>
    <row r="14" spans="1:13" ht="15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46"/>
      <c r="L14" s="147"/>
      <c r="M14" s="148"/>
    </row>
    <row r="15" spans="1:13" s="5" customFormat="1" ht="7.5" customHeight="1">
      <c r="A15" s="149"/>
      <c r="B15" s="337"/>
      <c r="C15" s="337"/>
      <c r="D15" s="337"/>
      <c r="E15" s="337"/>
      <c r="F15" s="337"/>
      <c r="G15" s="336"/>
      <c r="H15" s="336"/>
      <c r="I15" s="336"/>
      <c r="J15" s="336"/>
      <c r="K15" s="336"/>
      <c r="L15" s="336"/>
      <c r="M15" s="150"/>
    </row>
    <row r="16" spans="1:13" ht="15.75">
      <c r="A16" s="151" t="s">
        <v>9</v>
      </c>
      <c r="B16" s="151"/>
      <c r="C16" s="151"/>
      <c r="D16" s="151"/>
      <c r="E16" s="152"/>
      <c r="F16" s="152"/>
      <c r="G16" s="152"/>
      <c r="H16" s="152"/>
      <c r="I16" s="152"/>
      <c r="J16" s="152"/>
      <c r="K16" s="152"/>
      <c r="L16" s="153"/>
      <c r="M16" s="116"/>
    </row>
    <row r="17" spans="1:13" ht="15">
      <c r="A17" s="116" t="s">
        <v>84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5">
      <c r="A18" s="146" t="s">
        <v>85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">
      <c r="A19" s="146" t="s">
        <v>17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5" ht="15">
      <c r="A20" s="146" t="s">
        <v>16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O20" s="1"/>
    </row>
    <row r="21" spans="1:15" ht="4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O21" s="1"/>
    </row>
    <row r="22" spans="1:15" ht="15">
      <c r="A22" s="116" t="s">
        <v>15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O22" s="1"/>
    </row>
    <row r="23" spans="1:15" ht="15">
      <c r="A23" s="146" t="s">
        <v>86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O23" s="1"/>
    </row>
    <row r="24" spans="1:13" ht="24.75" customHeight="1">
      <c r="A24" s="326" t="s">
        <v>230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8"/>
    </row>
    <row r="25" spans="1:13" ht="24.75" customHeight="1">
      <c r="A25" s="329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1"/>
    </row>
    <row r="26" spans="1:13" ht="24.75" customHeight="1">
      <c r="A26" s="329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1"/>
    </row>
    <row r="27" spans="1:13" ht="24.75" customHeight="1">
      <c r="A27" s="329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1"/>
    </row>
    <row r="28" spans="1:13" ht="24.75" customHeight="1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1"/>
    </row>
    <row r="29" spans="1:13" ht="12" customHeight="1">
      <c r="A29" s="332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4"/>
    </row>
    <row r="30" spans="1:14" ht="4.5" customHeight="1">
      <c r="A30" s="154"/>
      <c r="B30" s="154"/>
      <c r="C30" s="154"/>
      <c r="D30" s="154"/>
      <c r="E30" s="116"/>
      <c r="F30" s="116"/>
      <c r="G30" s="116"/>
      <c r="H30" s="116"/>
      <c r="I30" s="116"/>
      <c r="J30" s="116"/>
      <c r="K30" s="116"/>
      <c r="L30" s="116"/>
      <c r="M30" s="155"/>
      <c r="N30" s="13"/>
    </row>
    <row r="31" spans="1:14" ht="12.75" customHeight="1">
      <c r="A31" s="128" t="s">
        <v>209</v>
      </c>
      <c r="B31" s="154"/>
      <c r="C31" s="154"/>
      <c r="D31" s="154"/>
      <c r="E31" s="116"/>
      <c r="F31" s="116"/>
      <c r="G31" s="116"/>
      <c r="H31" s="116"/>
      <c r="I31" s="116"/>
      <c r="J31" s="116"/>
      <c r="K31" s="116"/>
      <c r="L31" s="116"/>
      <c r="M31" s="155"/>
      <c r="N31" s="13"/>
    </row>
    <row r="32" spans="1:14" ht="12.75" customHeight="1" thickBot="1">
      <c r="A32" s="128"/>
      <c r="B32" s="154"/>
      <c r="C32" s="154"/>
      <c r="D32" s="145" t="s">
        <v>14</v>
      </c>
      <c r="E32" s="116"/>
      <c r="F32" s="116"/>
      <c r="G32" s="116"/>
      <c r="H32" s="116"/>
      <c r="I32" s="116"/>
      <c r="J32" s="116"/>
      <c r="K32" s="116"/>
      <c r="L32" s="116"/>
      <c r="M32" s="155"/>
      <c r="N32" s="13"/>
    </row>
    <row r="33" spans="1:16" ht="44.25" customHeight="1" thickBot="1">
      <c r="A33" s="225" t="s">
        <v>13</v>
      </c>
      <c r="B33" s="301"/>
      <c r="C33" s="291" t="s">
        <v>222</v>
      </c>
      <c r="D33" s="292"/>
      <c r="E33" s="156" t="s">
        <v>87</v>
      </c>
      <c r="F33" s="166" t="s">
        <v>10</v>
      </c>
      <c r="G33" s="312" t="s">
        <v>11</v>
      </c>
      <c r="H33" s="312"/>
      <c r="I33" s="312"/>
      <c r="J33" s="312"/>
      <c r="K33" s="312"/>
      <c r="L33" s="312"/>
      <c r="M33" s="313"/>
      <c r="P33" s="29"/>
    </row>
    <row r="34" spans="1:15" ht="19.5" customHeight="1">
      <c r="A34" s="302"/>
      <c r="B34" s="303"/>
      <c r="C34" s="309"/>
      <c r="D34" s="310"/>
      <c r="E34" s="157"/>
      <c r="F34" s="158"/>
      <c r="G34" s="323"/>
      <c r="H34" s="323"/>
      <c r="I34" s="323"/>
      <c r="J34" s="324"/>
      <c r="K34" s="324"/>
      <c r="L34" s="324"/>
      <c r="M34" s="325"/>
      <c r="O34" s="11">
        <f>TRIM(CONCATENATE(PROPER(C34),IF(LEN(F34)&gt;0," ",""),'Část pro evakuaci'!F34,IF(LEN(G34)&gt;0,", ",""),G34,IF(LEN(CONCATENATE(C34,F34,G34))&gt;0,". ","")))</f>
      </c>
    </row>
    <row r="35" spans="1:15" ht="19.5" customHeight="1">
      <c r="A35" s="304"/>
      <c r="B35" s="303"/>
      <c r="C35" s="314"/>
      <c r="D35" s="315"/>
      <c r="E35" s="159"/>
      <c r="F35" s="160"/>
      <c r="G35" s="320"/>
      <c r="H35" s="320"/>
      <c r="I35" s="320"/>
      <c r="J35" s="321"/>
      <c r="K35" s="321"/>
      <c r="L35" s="321"/>
      <c r="M35" s="322"/>
      <c r="O35" s="11">
        <f>TRIM(CONCATENATE(PROPER(C35),IF(LEN(F35)&gt;0," ",""),'Část pro evakuaci'!F35,IF(LEN(G35)&gt;0,", ",""),G35,IF(LEN(CONCATENATE(C35,F35,G35))&gt;0,". ","")))</f>
      </c>
    </row>
    <row r="36" spans="1:15" ht="19.5" customHeight="1">
      <c r="A36" s="304"/>
      <c r="B36" s="303"/>
      <c r="C36" s="307"/>
      <c r="D36" s="308"/>
      <c r="E36" s="159"/>
      <c r="F36" s="160"/>
      <c r="G36" s="320"/>
      <c r="H36" s="320"/>
      <c r="I36" s="320"/>
      <c r="J36" s="321"/>
      <c r="K36" s="321"/>
      <c r="L36" s="321"/>
      <c r="M36" s="322"/>
      <c r="O36" s="11">
        <f>TRIM(CONCATENATE(PROPER(C36),IF(LEN(F36)&gt;0," ",""),'Část pro evakuaci'!F36,IF(LEN(G36)&gt;0,", ",""),G36,IF(LEN(CONCATENATE(C36,F36,G36))&gt;0,". ","")))</f>
      </c>
    </row>
    <row r="37" spans="1:15" ht="19.5" customHeight="1" thickBot="1">
      <c r="A37" s="305"/>
      <c r="B37" s="306"/>
      <c r="C37" s="295"/>
      <c r="D37" s="296"/>
      <c r="E37" s="113"/>
      <c r="F37" s="161"/>
      <c r="G37" s="288"/>
      <c r="H37" s="288"/>
      <c r="I37" s="288"/>
      <c r="J37" s="289"/>
      <c r="K37" s="289"/>
      <c r="L37" s="289"/>
      <c r="M37" s="290"/>
      <c r="O37" s="11">
        <f>TRIM(CONCATENATE(PROPER(C37),IF(LEN(F37)&gt;0," ",""),'Část pro evakuaci'!F37,IF(LEN(G37)&gt;0,", ",""),G37,IF(LEN(CONCATENATE(C37,F37,G37))&gt;0,". ","")))</f>
      </c>
    </row>
    <row r="38" spans="1:13" ht="7.5" customHeight="1">
      <c r="A38" s="154"/>
      <c r="B38" s="154"/>
      <c r="C38" s="154"/>
      <c r="D38" s="154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ht="7.5" customHeight="1">
      <c r="A39" s="154"/>
      <c r="B39" s="154"/>
      <c r="C39" s="154"/>
      <c r="D39" s="154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5" ht="15.75">
      <c r="A40" s="297" t="s">
        <v>93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O40" s="4" t="s">
        <v>8</v>
      </c>
    </row>
    <row r="41" spans="1:13" ht="16.5" customHeight="1">
      <c r="A41" s="147" t="s">
        <v>206</v>
      </c>
      <c r="B41" s="151"/>
      <c r="C41" s="151"/>
      <c r="D41" s="151"/>
      <c r="E41" s="172"/>
      <c r="F41" s="172"/>
      <c r="G41" s="172"/>
      <c r="H41" s="99"/>
      <c r="I41" s="99"/>
      <c r="J41" s="99"/>
      <c r="K41" s="99"/>
      <c r="L41" s="116"/>
      <c r="M41" s="116"/>
    </row>
    <row r="42" spans="1:15" s="6" customFormat="1" ht="15">
      <c r="A42" s="150" t="s">
        <v>210</v>
      </c>
      <c r="B42" s="150"/>
      <c r="C42" s="150"/>
      <c r="D42" s="150"/>
      <c r="E42" s="118"/>
      <c r="F42" s="118"/>
      <c r="G42" s="118"/>
      <c r="H42" s="118"/>
      <c r="I42" s="118"/>
      <c r="J42" s="118"/>
      <c r="K42" s="118"/>
      <c r="L42" s="118"/>
      <c r="M42" s="118"/>
      <c r="N42" s="14"/>
      <c r="O42" s="15"/>
    </row>
    <row r="43" spans="1:15" s="18" customFormat="1" ht="15.75">
      <c r="A43" s="150"/>
      <c r="B43" s="150"/>
      <c r="C43" s="150"/>
      <c r="D43" s="150"/>
      <c r="E43" s="118"/>
      <c r="F43" s="118"/>
      <c r="G43" s="118"/>
      <c r="H43" s="118"/>
      <c r="I43" s="116"/>
      <c r="J43" s="97"/>
      <c r="K43" s="97"/>
      <c r="L43" s="97"/>
      <c r="M43" s="162" t="s">
        <v>88</v>
      </c>
      <c r="N43" s="16"/>
      <c r="O43" s="17"/>
    </row>
    <row r="44" spans="1:15" s="18" customFormat="1" ht="27.75" customHeight="1">
      <c r="A44" s="58"/>
      <c r="B44" s="163" t="s">
        <v>228</v>
      </c>
      <c r="C44" s="142"/>
      <c r="D44" s="164" t="str">
        <f>IF(B44="ANO","kolik osob:","")</f>
        <v>kolik osob:</v>
      </c>
      <c r="E44" s="163">
        <v>1</v>
      </c>
      <c r="F44" s="142"/>
      <c r="G44" s="142"/>
      <c r="H44" s="142"/>
      <c r="I44" s="142"/>
      <c r="J44" s="142"/>
      <c r="K44" s="142"/>
      <c r="L44" s="142"/>
      <c r="M44" s="142"/>
      <c r="N44" s="19"/>
      <c r="O44" s="17"/>
    </row>
    <row r="45" spans="1:15" s="18" customFormat="1" ht="4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9"/>
      <c r="O45" s="17"/>
    </row>
    <row r="46" spans="1:13" s="18" customFormat="1" ht="15">
      <c r="A46" s="147" t="s">
        <v>211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</row>
    <row r="47" spans="1:13" s="18" customFormat="1" ht="1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65"/>
      <c r="L47" s="147"/>
      <c r="M47" s="162" t="s">
        <v>88</v>
      </c>
    </row>
    <row r="48" spans="1:15" s="18" customFormat="1" ht="27.75" customHeight="1">
      <c r="A48" s="58"/>
      <c r="B48" s="163"/>
      <c r="C48" s="142"/>
      <c r="D48" s="164">
        <f>IF(B48="ANO","jaká technika:","")</f>
      </c>
      <c r="E48" s="298"/>
      <c r="F48" s="299"/>
      <c r="G48" s="299"/>
      <c r="H48" s="299"/>
      <c r="I48" s="299"/>
      <c r="J48" s="299"/>
      <c r="K48" s="299"/>
      <c r="L48" s="299"/>
      <c r="M48" s="300"/>
      <c r="N48" s="19"/>
      <c r="O48" s="17"/>
    </row>
    <row r="49" spans="1:15" ht="4.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5"/>
      <c r="O49" s="1"/>
    </row>
    <row r="50" spans="1:15" s="5" customFormat="1" ht="6.7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O50" s="1"/>
    </row>
    <row r="51" spans="1:15" s="5" customFormat="1" ht="28.5" customHeight="1">
      <c r="A51" s="311" t="str">
        <f>'Část pro vyrozumívání'!A33</f>
        <v>UVEDENÉ ÚDAJE SLOUŽÍ VÝHRADNĚ PRO POTŘEBU POVODŇOVÉHO PLÁNU A PRO SOUČINNOST S POVODŇOVOU KOMISÍ MĚSTA OLOMOUCE!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O51" s="1"/>
    </row>
    <row r="52" spans="1:15" s="5" customFormat="1" ht="22.5" customHeight="1">
      <c r="A52" s="293" t="str">
        <f>'Část pro vyrozumívání'!A34</f>
        <v>V případě nejasnosti vám poradíme na tel. čísle města Olomouce 588 488 531, 588 488 534, 588 488 530, 588 488 524 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96"/>
      <c r="O52" s="1"/>
    </row>
    <row r="53" spans="1:13" s="170" customFormat="1" ht="15">
      <c r="A53" s="286" t="s">
        <v>212</v>
      </c>
      <c r="B53" s="287"/>
      <c r="C53" s="287"/>
      <c r="D53" s="287"/>
      <c r="E53" s="287"/>
      <c r="F53" s="171"/>
      <c r="G53" s="171"/>
      <c r="H53" s="171"/>
      <c r="I53" s="171"/>
      <c r="J53" s="171"/>
      <c r="K53" s="171"/>
      <c r="L53" s="171"/>
      <c r="M53" s="171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28"/>
      <c r="I72" s="28"/>
      <c r="J72" s="28"/>
      <c r="K72" s="28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56"/>
      <c r="I73" s="12"/>
      <c r="J73" s="12"/>
      <c r="L73" s="28"/>
    </row>
    <row r="74" spans="1:12" ht="12.75">
      <c r="A74" s="12"/>
      <c r="B74" s="12"/>
      <c r="C74" s="12"/>
      <c r="D74" s="12"/>
      <c r="E74" s="12"/>
      <c r="F74" s="12"/>
      <c r="G74" s="12"/>
      <c r="H74" s="56"/>
      <c r="I74" s="28"/>
      <c r="J74" s="28"/>
      <c r="K74" s="28"/>
      <c r="L74" s="28"/>
    </row>
    <row r="75" spans="1:12" ht="12.75">
      <c r="A75" s="12"/>
      <c r="B75" s="12"/>
      <c r="C75" s="12"/>
      <c r="D75" s="12"/>
      <c r="E75" s="12"/>
      <c r="F75" s="12"/>
      <c r="G75" s="12"/>
      <c r="H75" s="56"/>
      <c r="I75" s="28"/>
      <c r="J75" s="28"/>
      <c r="K75" s="28"/>
      <c r="L75" s="28"/>
    </row>
    <row r="76" spans="1:12" ht="12.75">
      <c r="A76" s="12"/>
      <c r="B76" s="12"/>
      <c r="C76" s="12"/>
      <c r="D76" s="12"/>
      <c r="E76" s="12"/>
      <c r="F76" s="12"/>
      <c r="G76" s="12"/>
      <c r="H76" s="56"/>
      <c r="I76" s="28"/>
      <c r="J76" s="28"/>
      <c r="K76" s="28"/>
      <c r="L76" s="28"/>
    </row>
    <row r="77" spans="1:12" ht="12.75">
      <c r="A77" s="12"/>
      <c r="B77" s="12"/>
      <c r="C77" s="12"/>
      <c r="D77" s="12"/>
      <c r="E77" s="12"/>
      <c r="F77" s="12"/>
      <c r="G77" s="12"/>
      <c r="H77" s="56"/>
      <c r="I77" s="28"/>
      <c r="J77" s="28"/>
      <c r="K77" s="28"/>
      <c r="L77" s="28"/>
    </row>
    <row r="78" spans="1:12" ht="12.75">
      <c r="A78" s="12"/>
      <c r="B78" s="12"/>
      <c r="C78" s="12"/>
      <c r="D78" s="12"/>
      <c r="E78" s="12"/>
      <c r="F78" s="12"/>
      <c r="G78" s="12"/>
      <c r="H78" s="56"/>
      <c r="I78" s="28"/>
      <c r="J78" s="28"/>
      <c r="K78" s="28"/>
      <c r="L78" s="28"/>
    </row>
    <row r="79" spans="1:12" ht="12.75">
      <c r="A79" s="12"/>
      <c r="B79" s="12"/>
      <c r="C79" s="12"/>
      <c r="D79" s="12"/>
      <c r="E79" s="12"/>
      <c r="F79" s="12"/>
      <c r="G79" s="12"/>
      <c r="H79" s="56"/>
      <c r="I79" s="28"/>
      <c r="J79" s="28"/>
      <c r="K79" s="28"/>
      <c r="L79" s="28"/>
    </row>
    <row r="80" spans="1:12" ht="12.75">
      <c r="A80" s="12"/>
      <c r="B80" s="12"/>
      <c r="C80" s="12"/>
      <c r="D80" s="12"/>
      <c r="E80" s="12"/>
      <c r="F80" s="12"/>
      <c r="G80" s="12"/>
      <c r="H80" s="56"/>
      <c r="I80" s="28"/>
      <c r="J80" s="28"/>
      <c r="K80" s="28"/>
      <c r="L80" s="28"/>
    </row>
    <row r="81" spans="1:12" ht="12.75">
      <c r="A81" s="12"/>
      <c r="B81" s="12"/>
      <c r="C81" s="12"/>
      <c r="D81" s="12"/>
      <c r="E81" s="12"/>
      <c r="F81" s="12"/>
      <c r="G81" s="12"/>
      <c r="H81" s="56"/>
      <c r="I81" s="28"/>
      <c r="J81" s="28"/>
      <c r="K81" s="28"/>
      <c r="L81" s="28"/>
    </row>
    <row r="82" spans="1:12" ht="12.75">
      <c r="A82" s="12"/>
      <c r="B82" s="12"/>
      <c r="C82" s="12"/>
      <c r="D82" s="12"/>
      <c r="E82" s="12"/>
      <c r="F82" s="12"/>
      <c r="G82" s="12"/>
      <c r="H82" s="56"/>
      <c r="I82" s="28"/>
      <c r="J82" s="28"/>
      <c r="K82" s="28"/>
      <c r="L82" s="28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9:12" ht="12.75">
      <c r="I84" s="12"/>
      <c r="J84" s="12"/>
      <c r="K84" s="12"/>
      <c r="L84" s="12"/>
    </row>
  </sheetData>
  <sheetProtection/>
  <mergeCells count="38">
    <mergeCell ref="A1:M1"/>
    <mergeCell ref="G6:G7"/>
    <mergeCell ref="C8:C13"/>
    <mergeCell ref="A5:H5"/>
    <mergeCell ref="I5:M5"/>
    <mergeCell ref="A3:M3"/>
    <mergeCell ref="M6:M7"/>
    <mergeCell ref="M9:M10"/>
    <mergeCell ref="H6:H7"/>
    <mergeCell ref="H11:H12"/>
    <mergeCell ref="A6:C7"/>
    <mergeCell ref="K15:L15"/>
    <mergeCell ref="B15:F15"/>
    <mergeCell ref="M11:M12"/>
    <mergeCell ref="H9:H10"/>
    <mergeCell ref="G15:J15"/>
    <mergeCell ref="G9:G10"/>
    <mergeCell ref="G11:G12"/>
    <mergeCell ref="D9:E9"/>
    <mergeCell ref="A51:M51"/>
    <mergeCell ref="G33:M33"/>
    <mergeCell ref="C35:D35"/>
    <mergeCell ref="D10:E10"/>
    <mergeCell ref="D12:E12"/>
    <mergeCell ref="G36:M36"/>
    <mergeCell ref="G34:M34"/>
    <mergeCell ref="G35:M35"/>
    <mergeCell ref="A24:M29"/>
    <mergeCell ref="A53:E53"/>
    <mergeCell ref="G37:M37"/>
    <mergeCell ref="C33:D33"/>
    <mergeCell ref="A52:M52"/>
    <mergeCell ref="C37:D37"/>
    <mergeCell ref="A40:M40"/>
    <mergeCell ref="E48:M48"/>
    <mergeCell ref="A33:B37"/>
    <mergeCell ref="C36:D36"/>
    <mergeCell ref="C34:D34"/>
  </mergeCells>
  <conditionalFormatting sqref="H73:H82 L73:L82 I74:K82 I72:K72 B44 B48 E48 C34:M37 E44 M6 M9 M11 M13 A24 F6:F13">
    <cfRule type="cellIs" priority="9" dxfId="0" operator="notEqual" stopIfTrue="1">
      <formula>""</formula>
    </cfRule>
  </conditionalFormatting>
  <dataValidations count="11">
    <dataValidation type="whole" allowBlank="1" showInputMessage="1" showErrorMessage="1" errorTitle="Chyba:" error="Požadavek přesahuje celkový počet osob." sqref="M6:M7">
      <formula1>0</formula1>
      <formula2>H6</formula2>
    </dataValidation>
    <dataValidation type="whole" allowBlank="1" showInputMessage="1" showErrorMessage="1" errorTitle="Chyba:" error="Požadavek přesahuje celkový počet starších osob." sqref="M9:M10">
      <formula1>0</formula1>
      <formula2>H9</formula2>
    </dataValidation>
    <dataValidation type="whole" allowBlank="1" showInputMessage="1" showErrorMessage="1" errorTitle="Chyba:" error="Požadavek přesahuje celkový počet dětí." sqref="M11:M12">
      <formula1>0</formula1>
      <formula2>H11</formula2>
    </dataValidation>
    <dataValidation type="whole" allowBlank="1" showInputMessage="1" showErrorMessage="1" errorTitle="Chyba:" error="Požadavek přesahuje celkový počet imobilních osob." sqref="M13">
      <formula1>0</formula1>
      <formula2>F13</formula2>
    </dataValidation>
    <dataValidation type="whole" allowBlank="1" showInputMessage="1" showErrorMessage="1" errorTitle="Chyba:" error="Požadavek na evakuaci osob je vyšší než celkový počet osob v nemovitosti." sqref="F8">
      <formula1>0</formula1>
      <formula2>F6+F7</formula2>
    </dataValidation>
    <dataValidation allowBlank="1" prompt=" V případě, že je tato osoba odlišná od kontaktních osob ohrožené nemovitosti přepište, prosím, předvyplněné kolonky." sqref="H73:H82 I72:K72 I74:K83 L72:L83"/>
    <dataValidation type="list" allowBlank="1" showInputMessage="1" showErrorMessage="1" promptTitle="Žádost o věcnou pomoc:" prompt="V případě žádosti o pomoc vyberte ze seznamu &quot;ANO&quot; a doplňte požadovanou techniku ve vedlejší orámované buňce." errorTitle="Nesprávné zadání:" error="Lze zadat odpověď jen &quot;NE&quot; nebo &quot;ANO&quot;." sqref="B48">
      <formula1>"NE,ANO"</formula1>
    </dataValidation>
    <dataValidation type="list" allowBlank="1" showInputMessage="1" showErrorMessage="1" promptTitle="Žádost o osobní pomoc:" prompt="V případě žádosti o pomoc vyberte ze seznamu &quot;ANO&quot; a doplňte počet osob ve vedlejší orámované buňce." errorTitle="Nesprávné zadání:" error="Lze zadat odpověď jen &quot;NE&quot; nebo &quot;ANO&quot;." sqref="B44">
      <formula1>"NE,ANO"</formula1>
    </dataValidation>
    <dataValidation type="whole" allowBlank="1" showInputMessage="1" showErrorMessage="1" promptTitle="Požadovaný počet osob:" prompt="Vyplňte počet požadovaných osob na pomoc." errorTitle="Chybný počet osob:" error="Zadejte počet osob ve formě čísla. " sqref="E44">
      <formula1>0</formula1>
      <formula2>10000000</formula2>
    </dataValidation>
    <dataValidation allowBlank="1" showInputMessage="1" showErrorMessage="1" promptTitle="Požadovaná technika:" prompt="Vyplňte požadovanou techniku." sqref="E48:M48"/>
    <dataValidation type="list" allowBlank="1" showInputMessage="1" showErrorMessage="1" promptTitle="Velikost zvířat:" prompt="Vyberte ze seznamu (velká, malá)." sqref="E34:E37">
      <formula1>"velká, malá"</formula1>
    </dataValidation>
  </dataValidations>
  <hyperlinks>
    <hyperlink ref="A53" r:id="rId1" display="odb.ochrany@olomouc.eu"/>
  </hyperlinks>
  <printOptions horizontalCentered="1" verticalCentered="1"/>
  <pageMargins left="0.29" right="0.2362204724409449" top="0.3937007874015748" bottom="0.33" header="0.5118110236220472" footer="0.42"/>
  <pageSetup fitToHeight="2" fitToWidth="1"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140625" style="0" bestFit="1" customWidth="1"/>
    <col min="2" max="2" width="10.140625" style="0" bestFit="1" customWidth="1"/>
    <col min="3" max="3" width="14.140625" style="0" bestFit="1" customWidth="1"/>
    <col min="4" max="4" width="15.28125" style="0" bestFit="1" customWidth="1"/>
    <col min="5" max="5" width="15.28125" style="0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5.00390625" style="0" bestFit="1" customWidth="1"/>
    <col min="10" max="10" width="6.421875" style="0" bestFit="1" customWidth="1"/>
    <col min="11" max="11" width="11.00390625" style="0" customWidth="1"/>
    <col min="12" max="12" width="14.57421875" style="0" bestFit="1" customWidth="1"/>
    <col min="13" max="13" width="6.00390625" style="0" bestFit="1" customWidth="1"/>
    <col min="14" max="14" width="9.421875" style="0" customWidth="1"/>
    <col min="15" max="15" width="42.421875" style="0" customWidth="1"/>
    <col min="16" max="16" width="11.421875" style="0" bestFit="1" customWidth="1"/>
    <col min="17" max="17" width="8.421875" style="0" customWidth="1"/>
    <col min="18" max="18" width="13.140625" style="0" bestFit="1" customWidth="1"/>
    <col min="19" max="19" width="11.57421875" style="0" bestFit="1" customWidth="1"/>
    <col min="20" max="20" width="9.00390625" style="0" bestFit="1" customWidth="1"/>
    <col min="21" max="21" width="13.7109375" style="0" bestFit="1" customWidth="1"/>
    <col min="22" max="22" width="4.00390625" style="0" bestFit="1" customWidth="1"/>
    <col min="23" max="23" width="7.421875" style="0" bestFit="1" customWidth="1"/>
    <col min="24" max="24" width="12.00390625" style="0" bestFit="1" customWidth="1"/>
    <col min="25" max="25" width="11.8515625" style="0" bestFit="1" customWidth="1"/>
    <col min="26" max="26" width="16.57421875" style="0" bestFit="1" customWidth="1"/>
    <col min="27" max="27" width="18.7109375" style="0" bestFit="1" customWidth="1"/>
    <col min="28" max="28" width="20.28125" style="0" bestFit="1" customWidth="1"/>
    <col min="29" max="29" width="20.28125" style="0" customWidth="1"/>
    <col min="30" max="30" width="47.8515625" style="0" bestFit="1" customWidth="1"/>
    <col min="31" max="32" width="11.28125" style="0" bestFit="1" customWidth="1"/>
    <col min="33" max="33" width="20.00390625" style="0" customWidth="1"/>
    <col min="34" max="34" width="12.28125" style="0" bestFit="1" customWidth="1"/>
    <col min="35" max="35" width="16.28125" style="0" bestFit="1" customWidth="1"/>
    <col min="36" max="38" width="20.421875" style="0" customWidth="1"/>
  </cols>
  <sheetData>
    <row r="1" spans="1:38" ht="12.75">
      <c r="A1" s="20" t="s">
        <v>22</v>
      </c>
      <c r="B1" s="20" t="s">
        <v>39</v>
      </c>
      <c r="C1" s="20" t="s">
        <v>40</v>
      </c>
      <c r="D1" s="20" t="s">
        <v>41</v>
      </c>
      <c r="E1" s="20" t="s">
        <v>147</v>
      </c>
      <c r="F1" s="20" t="s">
        <v>42</v>
      </c>
      <c r="G1" s="20" t="s">
        <v>114</v>
      </c>
      <c r="H1" s="20" t="s">
        <v>23</v>
      </c>
      <c r="I1" s="20" t="s">
        <v>43</v>
      </c>
      <c r="J1" s="20" t="s">
        <v>44</v>
      </c>
      <c r="K1" s="20" t="s">
        <v>79</v>
      </c>
      <c r="L1" s="20" t="s">
        <v>141</v>
      </c>
      <c r="M1" s="20" t="s">
        <v>45</v>
      </c>
      <c r="N1" s="20" t="s">
        <v>106</v>
      </c>
      <c r="O1" s="20" t="s">
        <v>46</v>
      </c>
      <c r="P1" s="78" t="s">
        <v>159</v>
      </c>
      <c r="Q1" s="78" t="s">
        <v>47</v>
      </c>
      <c r="R1" s="78" t="s">
        <v>160</v>
      </c>
      <c r="S1" s="78" t="s">
        <v>161</v>
      </c>
      <c r="T1" s="78" t="s">
        <v>48</v>
      </c>
      <c r="U1" s="78" t="s">
        <v>162</v>
      </c>
      <c r="V1" s="78" t="s">
        <v>163</v>
      </c>
      <c r="W1" s="78" t="s">
        <v>49</v>
      </c>
      <c r="X1" s="78" t="s">
        <v>164</v>
      </c>
      <c r="Y1" s="78" t="s">
        <v>50</v>
      </c>
      <c r="Z1" s="78" t="s">
        <v>165</v>
      </c>
      <c r="AA1" s="20" t="s">
        <v>51</v>
      </c>
      <c r="AB1" s="20" t="s">
        <v>52</v>
      </c>
      <c r="AC1" s="20" t="s">
        <v>142</v>
      </c>
      <c r="AD1" s="20" t="s">
        <v>53</v>
      </c>
      <c r="AE1" s="20" t="s">
        <v>54</v>
      </c>
      <c r="AF1" s="20" t="s">
        <v>55</v>
      </c>
      <c r="AG1" s="20" t="s">
        <v>56</v>
      </c>
      <c r="AH1" s="20" t="s">
        <v>57</v>
      </c>
      <c r="AI1" s="20" t="s">
        <v>58</v>
      </c>
      <c r="AJ1" s="20" t="s">
        <v>90</v>
      </c>
      <c r="AK1" s="20" t="s">
        <v>91</v>
      </c>
      <c r="AL1" s="20" t="s">
        <v>92</v>
      </c>
    </row>
    <row r="2" spans="1:38" ht="165.75">
      <c r="A2" s="30" t="s">
        <v>63</v>
      </c>
      <c r="B2" s="31">
        <f>INDEX('Část pro vyrozumívání'!B101:C110,MATCH('Část pro vyrozumívání'!R10,'Část pro vyrozumívání'!C101:C110,0),1)</f>
        <v>1</v>
      </c>
      <c r="C2" s="32">
        <f>IF(IF(ISERR('Část pro vyrozumívání'!C40),"",'Část pro vyrozumívání'!C40)=0,"",IF(ISERR('Část pro vyrozumívání'!C40),"",'Část pro vyrozumívání'!C40))</f>
        <v>41609</v>
      </c>
      <c r="D2" s="33" t="str">
        <f>IF(ISERR('Část pro vyrozumívání'!Q13),"",'Část pro vyrozumívání'!Q13)</f>
        <v>Povel</v>
      </c>
      <c r="E2" s="65">
        <f>INDEX('Část pro vyrozumívání'!B176:C177,MATCH('Část pro vyrozumívání'!N13,'Část pro vyrozumívání'!C176:C177,0),1)</f>
        <v>2</v>
      </c>
      <c r="F2" s="65">
        <f>IF(IF(ISERR('Část pro vyrozumívání'!O13),"",'Část pro vyrozumívání'!O13)=0,"",IF(ISERR('Část pro vyrozumívání'!O13),"",'Část pro vyrozumívání'!O13))</f>
        <v>156</v>
      </c>
      <c r="G2" s="65">
        <f>IF(IF(ISERR('Část pro vyrozumívání'!P13),"",'Část pro vyrozumívání'!P13)=0,"",IF(ISERR('Část pro vyrozumívání'!P13),"",'Část pro vyrozumívání'!P13))</f>
        <v>23</v>
      </c>
      <c r="H2" s="31" t="str">
        <f>IF(ISERR('Část pro vyrozumívání'!F13),"",'Část pro vyrozumívání'!F13)</f>
        <v>Holečkova</v>
      </c>
      <c r="I2" s="31">
        <f>IF(ISERR('Část pro vyrozumívání'!G13),"",'Část pro vyrozumívání'!G13)</f>
        <v>99</v>
      </c>
      <c r="J2" s="37" t="str">
        <f>IF(ISERR('Část pro vyrozumívání'!H13),"",LEFT('Část pro vyrozumívání'!H13,1))</f>
        <v>P</v>
      </c>
      <c r="K2" s="31" t="str">
        <f>IF(ISERR('Část pro vyrozumívání'!K13),"",'Část pro vyrozumívání'!K13)</f>
        <v>Olomouc</v>
      </c>
      <c r="L2" s="31" t="str">
        <f>IF(ISERR('Část pro vyrozumívání'!L13),"",'Část pro vyrozumívání'!L13)</f>
        <v>Povel</v>
      </c>
      <c r="M2" s="31">
        <f>IF(ISERR('Část pro vyrozumívání'!I13),"",'Část pro vyrozumívání'!I13)</f>
        <v>77900</v>
      </c>
      <c r="N2" s="31" t="str">
        <f>TEXT(IF(IF(ISERR('Část pro vyrozumívání'!X10),"",'Část pro vyrozumívání'!X10)=0,"",IF(ISERR('Část pro vyrozumívání'!X10),"",'Část pro vyrozumívání'!X10)),0)</f>
        <v>4</v>
      </c>
      <c r="O2" s="31" t="str">
        <f>IF(IF(ISERR('Část pro vyrozumívání'!Z10),"",'Část pro vyrozumívání'!Z10)=0,"",IF(ISERR('Část pro vyrozumívání'!Z10),"",'Část pro vyrozumívání'!Z10))</f>
        <v>Panelový, cihlový dům, počet bytových jednotek 20</v>
      </c>
      <c r="P2" s="34">
        <f>IF(ISERR(VALUE(IF('Část pro evakuaci'!F6=0,"",'Část pro evakuaci'!F6)))=TRUE,0,VALUE(IF('Část pro evakuaci'!F6=0,"",'Část pro evakuaci'!F6)))</f>
        <v>68</v>
      </c>
      <c r="Q2" s="77">
        <f>IF(ISERR(VALUE(IF('Část pro evakuaci'!F7=0,"",'Část pro evakuaci'!F7)))=TRUE,0,VALUE(IF('Část pro evakuaci'!F7=0,"",'Část pro evakuaci'!F7)))</f>
        <v>5</v>
      </c>
      <c r="R2" s="77">
        <f>IF(ISERR(VALUE(IF('Část pro evakuaci'!M6=0,"",'Část pro evakuaci'!M6)))=TRUE,0,VALUE(IF('Část pro evakuaci'!M6=0,"",'Část pro evakuaci'!M6)))</f>
        <v>73</v>
      </c>
      <c r="S2" s="77">
        <f>IF(ISERR(VALUE(IF('Část pro evakuaci'!F9=0,"",'Část pro evakuaci'!F9)))=TRUE,0,VALUE(IF('Část pro evakuaci'!F9=0,"",'Část pro evakuaci'!F9)))</f>
        <v>13</v>
      </c>
      <c r="T2" s="77">
        <f>IF(ISERR(VALUE(IF('Část pro evakuaci'!F10=0,"",'Část pro evakuaci'!F10)))=TRUE,0,VALUE(IF('Část pro evakuaci'!F10=0,"",'Část pro evakuaci'!F10)))</f>
        <v>0</v>
      </c>
      <c r="U2" s="77">
        <f>IF(ISERR(VALUE(IF('Část pro evakuaci'!M9=0,"",'Část pro evakuaci'!M9)))=TRUE,0,VALUE(IF('Část pro evakuaci'!M9=0,"",'Část pro evakuaci'!M9)))</f>
        <v>13</v>
      </c>
      <c r="V2" s="77">
        <f>IF(ISERR(VALUE(IF('Část pro evakuaci'!F11=0,"",'Část pro evakuaci'!F11)))=TRUE,0,VALUE(IF('Část pro evakuaci'!F11=0,"",'Část pro evakuaci'!F11)))</f>
        <v>20</v>
      </c>
      <c r="W2" s="33">
        <f>IF(ISERR(VALUE(IF('Část pro evakuaci'!F12=0,"",'Část pro evakuaci'!F12)))=TRUE,0,VALUE(IF('Část pro evakuaci'!F12=0,"",'Část pro evakuaci'!F12)))</f>
        <v>0</v>
      </c>
      <c r="X2" s="33">
        <f>IF(ISERR(VALUE(IF('Část pro evakuaci'!M11=0,"",'Část pro evakuaci'!M11)))=TRUE,0,VALUE(IF('Část pro evakuaci'!M11=0,"",'Část pro evakuaci'!M11)))</f>
        <v>20</v>
      </c>
      <c r="Y2" s="33">
        <f>IF(ISERR(VALUE(IF('Část pro evakuaci'!F13=0,"",'Část pro evakuaci'!F13)))=TRUE,0,VALUE(IF('Část pro evakuaci'!F13=0,"",'Část pro evakuaci'!F13)))</f>
        <v>1</v>
      </c>
      <c r="Z2" s="33">
        <f>IF(ISERR(VALUE(IF('Část pro evakuaci'!M13=0,"",'Část pro evakuaci'!M13)))=TRUE,0,VALUE(IF('Část pro evakuaci'!M13=0,"",'Část pro evakuaci'!M13)))</f>
        <v>1</v>
      </c>
      <c r="AA2" s="34">
        <f>'Část pro evakuaci'!E44</f>
        <v>1</v>
      </c>
      <c r="AB2" s="34" t="str">
        <f>TEXT(IF(IF(ISERR('Část pro evakuaci'!F8),"",'Část pro evakuaci'!F8)=0,"",IF(ISERR('Část pro evakuaci'!F8),"",'Část pro evakuaci'!F8)),0)</f>
        <v>73</v>
      </c>
      <c r="AC2" s="34"/>
      <c r="AD2" s="35" t="str">
        <f>TRIM('Část pro evakuaci'!A24)</f>
        <v>Příprava evakuačního zavazadla (léky, doklady, cennosti atd..) Uzavření přívodu vody, plynu a elektřiny. Zabezpečení vody a potravy drobných zvířat pro případ evakuace. 1 - 2 hod.
Přestěhování zařízení a nábytku do vyšších poschodí nebo do míst, která nejsou ohrožená povodní. 2 - 3 hod.
Přeparkování automobilu. 0,5 - 1 hod.
Příprava protipovodňových prostředků (pytle s pískem). Dle konkrétního případu.</v>
      </c>
      <c r="AE2" s="36" t="b">
        <f>IF(COUNTIF('Část pro evakuaci'!E34:E37,"velká")&gt;0,TRUE,FALSE)</f>
        <v>0</v>
      </c>
      <c r="AF2" s="36" t="b">
        <f>IF(COUNTIF('Část pro evakuaci'!E34:E37,"malá")&gt;0,TRUE,FALSE)</f>
        <v>0</v>
      </c>
      <c r="AG2" s="35">
        <f>TRIM(CONCATENATE('Část pro evakuaci'!O34," ",'Část pro evakuaci'!O35," ",'Část pro evakuaci'!O36," ",'Část pro evakuaci'!O37))</f>
      </c>
      <c r="AH2" s="36" t="b">
        <f>IF('Část pro evakuaci'!B48="ANO",TRUE,FALSE)</f>
        <v>0</v>
      </c>
      <c r="AI2" s="35">
        <f>TRIM('Část pro evakuaci'!E48)</f>
      </c>
      <c r="AJ2" s="35"/>
      <c r="AK2" s="35"/>
      <c r="AL2" s="35"/>
    </row>
  </sheetData>
  <sheetProtection/>
  <conditionalFormatting sqref="A2:AL2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3.140625" style="0" customWidth="1"/>
    <col min="3" max="3" width="10.140625" style="0" bestFit="1" customWidth="1"/>
    <col min="4" max="4" width="14.140625" style="0" bestFit="1" customWidth="1"/>
    <col min="5" max="5" width="15.28125" style="0" bestFit="1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15.57421875" style="0" customWidth="1"/>
    <col min="10" max="10" width="9.7109375" style="0" customWidth="1"/>
    <col min="11" max="11" width="6.421875" style="0" bestFit="1" customWidth="1"/>
    <col min="12" max="12" width="12.421875" style="0" bestFit="1" customWidth="1"/>
    <col min="13" max="13" width="9.7109375" style="0" bestFit="1" customWidth="1"/>
  </cols>
  <sheetData>
    <row r="1" spans="1:13" ht="12.75">
      <c r="A1" s="20" t="s">
        <v>22</v>
      </c>
      <c r="B1" s="20" t="s">
        <v>117</v>
      </c>
      <c r="C1" s="21" t="s">
        <v>69</v>
      </c>
      <c r="D1" s="21" t="s">
        <v>70</v>
      </c>
      <c r="E1" s="21" t="s">
        <v>71</v>
      </c>
      <c r="F1" s="21" t="s">
        <v>72</v>
      </c>
      <c r="G1" s="21" t="s">
        <v>23</v>
      </c>
      <c r="H1" s="21" t="s">
        <v>43</v>
      </c>
      <c r="I1" s="21" t="s">
        <v>44</v>
      </c>
      <c r="J1" s="21" t="s">
        <v>79</v>
      </c>
      <c r="K1" s="21" t="s">
        <v>73</v>
      </c>
      <c r="L1" s="21" t="s">
        <v>115</v>
      </c>
      <c r="M1" s="21" t="s">
        <v>116</v>
      </c>
    </row>
    <row r="2" spans="1:13" ht="12.75">
      <c r="A2" s="30" t="s">
        <v>63</v>
      </c>
      <c r="B2" s="30" t="s">
        <v>118</v>
      </c>
      <c r="C2" s="22">
        <f>IF(ISERR(VALUE(IF('Část pro vyrozumívání'!E10=0,"",'Část pro vyrozumívání'!E10)))=TRUE,0,VALUE(IF('Část pro vyrozumívání'!E10=0,"",'Část pro vyrozumívání'!E10)))</f>
        <v>1968</v>
      </c>
      <c r="D2" s="22" t="str">
        <f>IF('Část pro vyrozumívání'!A10=0,"",IF(ISERR('Část pro vyrozumívání'!A10),"",'Část pro vyrozumívání'!A10))</f>
        <v>Gogolová</v>
      </c>
      <c r="E2" s="22" t="str">
        <f>IF('Část pro vyrozumívání'!C10=0,"",IF(ISERR('Část pro vyrozumívání'!C10),"",'Část pro vyrozumívání'!C10))</f>
        <v>Marie</v>
      </c>
      <c r="F2" s="22">
        <f>IF('Část pro vyrozumívání'!D10=0,"",IF(ISERR('Část pro vyrozumívání'!D10),"",'Část pro vyrozumívání'!D10))</f>
      </c>
      <c r="G2" s="22" t="str">
        <f>IF('Část pro vyrozumívání'!F10=0,"",IF(ISERR('Část pro vyrozumívání'!F10),"",'Část pro vyrozumívání'!F10))</f>
        <v>Holečkova</v>
      </c>
      <c r="H2" s="22">
        <f>IF('Část pro vyrozumívání'!G10=0,"",IF(ISERR('Část pro vyrozumívání'!G10),"",'Část pro vyrozumívání'!G10))</f>
        <v>99</v>
      </c>
      <c r="I2" s="22" t="str">
        <f>IF(ISERR('Část pro vyrozumívání'!H10),"",LEFT('Část pro vyrozumívání'!H10,1))</f>
        <v>P</v>
      </c>
      <c r="J2" s="22" t="str">
        <f>IF('Část pro vyrozumívání'!K10=0,"",IF(ISERR('Část pro vyrozumívání'!K10),"",'Část pro vyrozumívání'!K10))</f>
        <v>Olomouc</v>
      </c>
      <c r="K2" s="22">
        <f>IF('Část pro vyrozumívání'!I10=0,"",IF(ISERR('Část pro vyrozumívání'!I10),"",'Část pro vyrozumívání'!I10))</f>
        <v>77900</v>
      </c>
      <c r="L2" s="67">
        <f>IF('Část pro vyrozumívání'!C38=0,"",IF(ISERR('Část pro vyrozumívání'!C38),"",'Část pro vyrozumívání'!C38))</f>
        <v>41609</v>
      </c>
      <c r="M2" s="67">
        <f>IF('Část pro vyrozumívání'!C40=0,"",IF(ISERR('Část pro vyrozumívání'!C40),"",'Část pro vyrozumívání'!C40))</f>
        <v>41609</v>
      </c>
    </row>
  </sheetData>
  <sheetProtection/>
  <conditionalFormatting sqref="A2:M2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6.140625" style="0" bestFit="1" customWidth="1"/>
    <col min="2" max="2" width="16.140625" style="0" customWidth="1"/>
    <col min="3" max="3" width="4.140625" style="0" bestFit="1" customWidth="1"/>
    <col min="4" max="4" width="4.00390625" style="0" bestFit="1" customWidth="1"/>
    <col min="5" max="5" width="15.00390625" style="0" customWidth="1"/>
    <col min="6" max="6" width="11.8515625" style="0" bestFit="1" customWidth="1"/>
    <col min="7" max="7" width="7.7109375" style="0" bestFit="1" customWidth="1"/>
    <col min="8" max="8" width="6.421875" style="0" bestFit="1" customWidth="1"/>
    <col min="9" max="9" width="6.00390625" style="0" customWidth="1"/>
    <col min="10" max="10" width="15.57421875" style="0" bestFit="1" customWidth="1"/>
    <col min="11" max="11" width="12.140625" style="0" bestFit="1" customWidth="1"/>
    <col min="12" max="12" width="10.140625" style="0" bestFit="1" customWidth="1"/>
    <col min="13" max="13" width="6.00390625" style="0" bestFit="1" customWidth="1"/>
    <col min="14" max="17" width="10.00390625" style="0" bestFit="1" customWidth="1"/>
    <col min="18" max="18" width="9.57421875" style="0" customWidth="1"/>
    <col min="19" max="19" width="12.140625" style="0" customWidth="1"/>
    <col min="20" max="20" width="11.28125" style="0" bestFit="1" customWidth="1"/>
  </cols>
  <sheetData>
    <row r="1" spans="1:20" ht="12.75">
      <c r="A1" s="21" t="s">
        <v>59</v>
      </c>
      <c r="B1" s="21" t="s">
        <v>101</v>
      </c>
      <c r="C1" s="21" t="s">
        <v>66</v>
      </c>
      <c r="D1" s="21" t="s">
        <v>67</v>
      </c>
      <c r="E1" s="21" t="s">
        <v>68</v>
      </c>
      <c r="F1" s="21" t="s">
        <v>69</v>
      </c>
      <c r="G1" s="21" t="s">
        <v>70</v>
      </c>
      <c r="H1" s="21" t="s">
        <v>71</v>
      </c>
      <c r="I1" s="21" t="s">
        <v>72</v>
      </c>
      <c r="J1" s="21" t="s">
        <v>23</v>
      </c>
      <c r="K1" s="21" t="s">
        <v>43</v>
      </c>
      <c r="L1" s="21" t="s">
        <v>79</v>
      </c>
      <c r="M1" s="21" t="s">
        <v>73</v>
      </c>
      <c r="N1" s="21" t="s">
        <v>74</v>
      </c>
      <c r="O1" s="21" t="s">
        <v>75</v>
      </c>
      <c r="P1" s="21" t="s">
        <v>76</v>
      </c>
      <c r="Q1" s="21" t="s">
        <v>77</v>
      </c>
      <c r="R1" s="21" t="s">
        <v>78</v>
      </c>
      <c r="S1" s="21" t="s">
        <v>32</v>
      </c>
      <c r="T1" s="21" t="s">
        <v>33</v>
      </c>
    </row>
    <row r="2" spans="1:20" ht="12.75">
      <c r="A2" s="22">
        <f>IF(CONCATENATE(G2,H2,E2)="","","IDO01")</f>
      </c>
      <c r="B2" s="61">
        <f>IF(A2&lt;&gt;"",0,"")</f>
      </c>
      <c r="C2" s="23" t="s">
        <v>25</v>
      </c>
      <c r="D2" s="23" t="s">
        <v>25</v>
      </c>
      <c r="E2" s="23" t="s">
        <v>25</v>
      </c>
      <c r="F2" s="22">
        <f>IF(ISERR(VALUE(IF('Část pro vyrozumívání'!E25=0,"",'Část pro vyrozumívání'!E25)))=TRUE,0,VALUE(IF('Část pro vyrozumívání'!E25=0,"",'Část pro vyrozumívání'!E25)))</f>
        <v>0</v>
      </c>
      <c r="G2" s="22">
        <f>IF('Část pro vyrozumívání'!B25=0,"",IF(ISERR('Část pro vyrozumívání'!B25),"",'Část pro vyrozumívání'!B25))</f>
      </c>
      <c r="H2" s="22">
        <f>IF('Část pro vyrozumívání'!C25=0,"",IF(ISERR('Část pro vyrozumívání'!C25),"",'Část pro vyrozumívání'!C25))</f>
      </c>
      <c r="I2" s="22">
        <f>IF('Část pro vyrozumívání'!D25=0,"",IF(ISERR('Část pro vyrozumívání'!D25),"",'Část pro vyrozumívání'!D25))</f>
      </c>
      <c r="J2" s="66">
        <f>IF('Část pro vyrozumívání'!B25=0,"",IF(CONCATENATE('Část pro vyrozumívání'!Z25,'Část pro vyrozumívání'!AA25,'Část pro vyrozumívání'!AB25,'Část pro vyrozumívání'!AC25,'Část pro vyrozumívání'!AC25)="",(IF('Část pro vyrozumívání'!$F$13=0,"",IF(ISERR('Část pro vyrozumívání'!$F$13),"",'Část pro vyrozumívání'!$F$13))),(IF('Část pro vyrozumívání'!Z25=0,"",IF(ISERR('Část pro vyrozumívání'!Z25),"",'Část pro vyrozumívání'!Z25)))))</f>
      </c>
      <c r="K2" s="22">
        <f>IF('Část pro vyrozumívání'!B25=0,"",IF(CONCATENATE('Část pro vyrozumívání'!AA25,'Část pro vyrozumívání'!AB25,'Část pro vyrozumívání'!AC25,'Část pro vyrozumívání'!AD25,'Část pro vyrozumívání'!AD25)="",(IF('Část pro vyrozumívání'!$G$13=0,"",IF(ISERR('Část pro vyrozumívání'!$G$13),"",'Část pro vyrozumívání'!$G$13))),(IF('Část pro vyrozumívání'!AA25=0,"",IF(ISERR('Část pro vyrozumívání'!AA25),"",'Část pro vyrozumívání'!AA25)))))</f>
      </c>
      <c r="L2" s="22">
        <f>IF('Část pro vyrozumívání'!B25=0,"",IF(CONCATENATE('Část pro vyrozumívání'!AC25,'Část pro vyrozumívání'!AD25,'Část pro vyrozumívání'!AE25,'Část pro vyrozumívání'!AF25,'Část pro vyrozumívání'!AF25)="",(IF('Část pro vyrozumívání'!$L$13=0,"",IF(ISERR('Část pro vyrozumívání'!$L$13),"",'Část pro vyrozumívání'!$L$13))),(IF('Část pro vyrozumívání'!AC25=0,"",IF(ISERR('Část pro vyrozumívání'!AC25),"",'Část pro vyrozumívání'!AC25)))))</f>
      </c>
      <c r="M2" s="22">
        <f>IF('Část pro vyrozumívání'!B25=0,"",IF(CONCATENATE('Část pro vyrozumívání'!AB25,'Část pro vyrozumívání'!AC25,'Část pro vyrozumívání'!AD25,'Část pro vyrozumívání'!AE25,'Část pro vyrozumívání'!AE25)="",(IF('Část pro vyrozumívání'!$I$13=0,"",IF(ISERR('Část pro vyrozumívání'!$I$13),"",'Část pro vyrozumívání'!$I$13))),(IF('Část pro vyrozumívání'!AB25=0,"",IF(ISERR('Část pro vyrozumívání'!AB25),"",'Část pro vyrozumívání'!AB25)))))</f>
      </c>
      <c r="N2" s="22">
        <f>IF('Část pro vyrozumívání'!F25=0,"",IF(ISERR('Část pro vyrozumívání'!F25),"",'Část pro vyrozumívání'!F25))</f>
      </c>
      <c r="O2" s="22" t="e">
        <f>IF('Část pro vyrozumívání'!#REF!=0,"",IF(ISERR('Část pro vyrozumívání'!#REF!),"",'Část pro vyrozumívání'!#REF!))</f>
        <v>#REF!</v>
      </c>
      <c r="P2" s="22"/>
      <c r="Q2" s="22">
        <f>IF('Část pro vyrozumívání'!F25=0,"",IF(ISERR('Část pro vyrozumívání'!F25),"",'Část pro vyrozumívání'!F25))</f>
      </c>
      <c r="R2" s="22">
        <f>IF('Část pro vyrozumívání'!N25=0,"",IF(ISERR('Část pro vyrozumívání'!N25),"",'Část pro vyrozumívání'!N25))</f>
      </c>
      <c r="S2" s="22"/>
      <c r="T2" s="22" t="e">
        <f>IF(LEN(TRIM(CONCATENATE(N2,O2,P2,Q2)))&gt;0,TRUE,"")</f>
        <v>#REF!</v>
      </c>
    </row>
    <row r="3" spans="1:20" ht="12.75">
      <c r="A3" s="22">
        <f>IF(CONCATENATE(G3,H3,E3)="","","IDO02")</f>
      </c>
      <c r="B3" s="61">
        <f>IF(A3&lt;&gt;"",0,"")</f>
      </c>
      <c r="F3" s="22">
        <f>IF(ISERR(VALUE(IF('Část pro vyrozumívání'!E26=0,"",'Část pro vyrozumívání'!E26)))=TRUE,0,VALUE(IF('Část pro vyrozumívání'!E26=0,"",'Část pro vyrozumívání'!E26)))</f>
        <v>0</v>
      </c>
      <c r="G3" s="22">
        <f>IF('Část pro vyrozumívání'!B26=0,"",IF(ISERR('Část pro vyrozumívání'!B26),"",'Část pro vyrozumívání'!B26))</f>
      </c>
      <c r="H3" s="22">
        <f>IF('Část pro vyrozumívání'!C26=0,"",IF(ISERR('Část pro vyrozumívání'!C26),"",'Část pro vyrozumívání'!C26))</f>
      </c>
      <c r="I3" s="22">
        <f>IF('Část pro vyrozumívání'!D26=0,"",IF(ISERR('Část pro vyrozumívání'!D26),"",'Část pro vyrozumívání'!D26))</f>
      </c>
      <c r="J3" s="66">
        <f>IF('Část pro vyrozumívání'!B26=0,"",IF(CONCATENATE('Část pro vyrozumívání'!Z26,'Část pro vyrozumívání'!AA26,'Část pro vyrozumívání'!AB26,'Část pro vyrozumívání'!AC26,'Část pro vyrozumívání'!AC26)="",(IF('Část pro vyrozumívání'!$F$13=0,"",IF(ISERR('Část pro vyrozumívání'!$F$13),"",'Část pro vyrozumívání'!$F$13))),(IF('Část pro vyrozumívání'!Z26=0,"",IF(ISERR('Část pro vyrozumívání'!Z26),"",'Část pro vyrozumívání'!Z26)))))</f>
      </c>
      <c r="K3" s="22">
        <f>IF('Část pro vyrozumívání'!B26=0,"",IF(CONCATENATE('Část pro vyrozumívání'!AA26,'Část pro vyrozumívání'!AB26,'Část pro vyrozumívání'!AC26,'Část pro vyrozumívání'!AD26,'Část pro vyrozumívání'!AD26)="",(IF('Část pro vyrozumívání'!$G$13=0,"",IF(ISERR('Část pro vyrozumívání'!$G$13),"",'Část pro vyrozumívání'!$G$13))),(IF('Část pro vyrozumívání'!AA26=0,"",IF(ISERR('Část pro vyrozumívání'!AA26),"",'Část pro vyrozumívání'!AA26)))))</f>
      </c>
      <c r="L3" s="22">
        <f>IF('Část pro vyrozumívání'!B26=0,"",IF(CONCATENATE('Část pro vyrozumívání'!AC26,'Část pro vyrozumívání'!AD26,'Část pro vyrozumívání'!AE26,'Část pro vyrozumívání'!AF26,'Část pro vyrozumívání'!AF26)="",(IF('Část pro vyrozumívání'!$L$13=0,"",IF(ISERR('Část pro vyrozumívání'!$L$13),"",'Část pro vyrozumívání'!$L$13))),(IF('Část pro vyrozumívání'!AC26=0,"",IF(ISERR('Část pro vyrozumívání'!AC26),"",'Část pro vyrozumívání'!AC26)))))</f>
      </c>
      <c r="M3" s="22">
        <f>IF('Část pro vyrozumívání'!B26=0,"",IF(CONCATENATE('Část pro vyrozumívání'!AB26,'Část pro vyrozumívání'!AC26,'Část pro vyrozumívání'!AD26,'Část pro vyrozumívání'!AE26,'Část pro vyrozumívání'!AE26)="",(IF('Část pro vyrozumívání'!$I$13=0,"",IF(ISERR('Část pro vyrozumívání'!$I$13),"",'Část pro vyrozumívání'!$I$13))),(IF('Část pro vyrozumívání'!AB26=0,"",IF(ISERR('Část pro vyrozumívání'!AB26),"",'Část pro vyrozumívání'!AB26)))))</f>
      </c>
      <c r="N3" s="22">
        <f>IF('Část pro vyrozumívání'!F26=0,"",IF(ISERR('Část pro vyrozumívání'!F26),"",'Část pro vyrozumívání'!F26))</f>
      </c>
      <c r="O3" s="22" t="e">
        <f>IF('Část pro vyrozumívání'!#REF!=0,"",IF(ISERR('Část pro vyrozumívání'!#REF!),"",'Část pro vyrozumívání'!#REF!))</f>
        <v>#REF!</v>
      </c>
      <c r="P3" s="22"/>
      <c r="Q3" s="22">
        <f>IF('Část pro vyrozumívání'!F26=0,"",IF(ISERR('Část pro vyrozumívání'!F26),"",'Část pro vyrozumívání'!F26))</f>
      </c>
      <c r="R3" s="22">
        <f>IF('Část pro vyrozumívání'!N26=0,"",IF(ISERR('Část pro vyrozumívání'!N26),"",'Část pro vyrozumívání'!N26))</f>
      </c>
      <c r="T3" s="22" t="e">
        <f>IF(LEN(TRIM(CONCATENATE(N3,O3,P3,Q3)))&gt;0,TRUE,"")</f>
        <v>#REF!</v>
      </c>
    </row>
    <row r="4" spans="1:20" ht="12.75">
      <c r="A4" s="22">
        <f>IF(CONCATENATE(G4,H4,E4)="","","IDO03")</f>
      </c>
      <c r="B4" s="61">
        <f>IF(A4&lt;&gt;"",0,"")</f>
      </c>
      <c r="F4" s="22">
        <f>IF(ISERR(VALUE(IF('Část pro vyrozumívání'!E27=0,"",'Část pro vyrozumívání'!E27)))=TRUE,0,VALUE(IF('Část pro vyrozumívání'!E27=0,"",'Část pro vyrozumívání'!E27)))</f>
        <v>0</v>
      </c>
      <c r="G4" s="22">
        <f>IF('Část pro vyrozumívání'!B27=0,"",IF(ISERR('Část pro vyrozumívání'!B27),"",'Část pro vyrozumívání'!B27))</f>
      </c>
      <c r="H4" s="22">
        <f>IF('Část pro vyrozumívání'!C27=0,"",IF(ISERR('Část pro vyrozumívání'!C27),"",'Část pro vyrozumívání'!C27))</f>
      </c>
      <c r="I4" s="22">
        <f>IF('Část pro vyrozumívání'!D27=0,"",IF(ISERR('Část pro vyrozumívání'!D27),"",'Část pro vyrozumívání'!D27))</f>
      </c>
      <c r="J4" s="66">
        <f>IF('Část pro vyrozumívání'!B27=0,"",IF(CONCATENATE('Část pro vyrozumívání'!Z27,'Část pro vyrozumívání'!AA27,'Část pro vyrozumívání'!AB27,'Část pro vyrozumívání'!AC27,'Část pro vyrozumívání'!AC27)="",(IF('Část pro vyrozumívání'!$F$13=0,"",IF(ISERR('Část pro vyrozumívání'!$F$13),"",'Část pro vyrozumívání'!$F$13))),(IF('Část pro vyrozumívání'!Z27=0,"",IF(ISERR('Část pro vyrozumívání'!Z27),"",'Část pro vyrozumívání'!Z27)))))</f>
      </c>
      <c r="K4" s="22">
        <f>IF('Část pro vyrozumívání'!B27=0,"",IF(CONCATENATE('Část pro vyrozumívání'!AA27,'Část pro vyrozumívání'!AB27,'Část pro vyrozumívání'!AC27,'Část pro vyrozumívání'!AD27,'Část pro vyrozumívání'!AD27)="",(IF('Část pro vyrozumívání'!$G$13=0,"",IF(ISERR('Část pro vyrozumívání'!$G$13),"",'Část pro vyrozumívání'!$G$13))),(IF('Část pro vyrozumívání'!AA27=0,"",IF(ISERR('Část pro vyrozumívání'!AA27),"",'Část pro vyrozumívání'!AA27)))))</f>
      </c>
      <c r="L4" s="22">
        <f>IF('Část pro vyrozumívání'!B27=0,"",IF(CONCATENATE('Část pro vyrozumívání'!AC27,'Část pro vyrozumívání'!AD27,'Část pro vyrozumívání'!AE27,'Část pro vyrozumívání'!AF27,'Část pro vyrozumívání'!AF27)="",(IF('Část pro vyrozumívání'!$L$13=0,"",IF(ISERR('Část pro vyrozumívání'!$L$13),"",'Část pro vyrozumívání'!$L$13))),(IF('Část pro vyrozumívání'!AC27=0,"",IF(ISERR('Část pro vyrozumívání'!AC27),"",'Část pro vyrozumívání'!AC27)))))</f>
      </c>
      <c r="M4" s="22">
        <f>IF('Část pro vyrozumívání'!B27=0,"",IF(CONCATENATE('Část pro vyrozumívání'!AB27,'Část pro vyrozumívání'!AC27,'Část pro vyrozumívání'!AD27,'Část pro vyrozumívání'!AE27,'Část pro vyrozumívání'!AE27)="",(IF('Část pro vyrozumívání'!$I$13=0,"",IF(ISERR('Část pro vyrozumívání'!$I$13),"",'Část pro vyrozumívání'!$I$13))),(IF('Část pro vyrozumívání'!AB27=0,"",IF(ISERR('Část pro vyrozumívání'!AB27),"",'Část pro vyrozumívání'!AB27)))))</f>
      </c>
      <c r="N4" s="22">
        <f>IF('Část pro vyrozumívání'!F27=0,"",IF(ISERR('Část pro vyrozumívání'!F27),"",'Část pro vyrozumívání'!F27))</f>
      </c>
      <c r="O4" s="22" t="e">
        <f>IF('Část pro vyrozumívání'!#REF!=0,"",IF(ISERR('Část pro vyrozumívání'!#REF!),"",'Část pro vyrozumívání'!#REF!))</f>
        <v>#REF!</v>
      </c>
      <c r="P4" s="22"/>
      <c r="Q4" s="22">
        <f>IF('Část pro vyrozumívání'!F27=0,"",IF(ISERR('Část pro vyrozumívání'!F27),"",'Část pro vyrozumívání'!F27))</f>
      </c>
      <c r="R4" s="22">
        <f>IF('Část pro vyrozumívání'!N27=0,"",IF(ISERR('Část pro vyrozumívání'!N27),"",'Část pro vyrozumívání'!N27))</f>
      </c>
      <c r="T4" s="22" t="e">
        <f>IF(LEN(TRIM(CONCATENATE(N4,O4,P4,Q4)))&gt;0,TRUE,"")</f>
        <v>#REF!</v>
      </c>
    </row>
    <row r="5" spans="1:20" ht="12.75">
      <c r="A5" s="22">
        <f>IF(CONCATENATE(G5,H5,E5)="","","IDO04")</f>
      </c>
      <c r="B5" s="61">
        <f>IF(A5&lt;&gt;"",0,"")</f>
      </c>
      <c r="F5" s="22">
        <f>IF(ISERR(VALUE(IF('Část pro vyrozumívání'!E28=0,"",'Část pro vyrozumívání'!E28)))=TRUE,0,VALUE(IF('Část pro vyrozumívání'!E28=0,"",'Část pro vyrozumívání'!E28)))</f>
        <v>0</v>
      </c>
      <c r="G5" s="22">
        <f>IF('Část pro vyrozumívání'!B28=0,"",IF(ISERR('Část pro vyrozumívání'!B28),"",'Část pro vyrozumívání'!B28))</f>
      </c>
      <c r="H5" s="22">
        <f>IF('Část pro vyrozumívání'!C28=0,"",IF(ISERR('Část pro vyrozumívání'!C28),"",'Část pro vyrozumívání'!C28))</f>
      </c>
      <c r="I5" s="22">
        <f>IF('Část pro vyrozumívání'!D28=0,"",IF(ISERR('Část pro vyrozumívání'!D28),"",'Část pro vyrozumívání'!D28))</f>
      </c>
      <c r="J5" s="66">
        <f>IF('Část pro vyrozumívání'!B28=0,"",IF(CONCATENATE('Část pro vyrozumívání'!Z28,'Část pro vyrozumívání'!AA28,'Část pro vyrozumívání'!AB28,'Část pro vyrozumívání'!AC28,'Část pro vyrozumívání'!AC28)="",(IF('Část pro vyrozumívání'!$F$13=0,"",IF(ISERR('Část pro vyrozumívání'!$F$13),"",'Část pro vyrozumívání'!$F$13))),(IF('Část pro vyrozumívání'!Z28=0,"",IF(ISERR('Část pro vyrozumívání'!Z28),"",'Část pro vyrozumívání'!Z28)))))</f>
      </c>
      <c r="K5" s="22">
        <f>IF('Část pro vyrozumívání'!B28=0,"",IF(CONCATENATE('Část pro vyrozumívání'!AA28,'Část pro vyrozumívání'!AB28,'Část pro vyrozumívání'!AC28,'Část pro vyrozumívání'!AD28,'Část pro vyrozumívání'!AD28)="",(IF('Část pro vyrozumívání'!$G$13=0,"",IF(ISERR('Část pro vyrozumívání'!$G$13),"",'Část pro vyrozumívání'!$G$13))),(IF('Část pro vyrozumívání'!AA28=0,"",IF(ISERR('Část pro vyrozumívání'!AA28),"",'Část pro vyrozumívání'!AA28)))))</f>
      </c>
      <c r="L5" s="22">
        <f>IF('Část pro vyrozumívání'!B28=0,"",IF(CONCATENATE('Část pro vyrozumívání'!AC28,'Část pro vyrozumívání'!AD28,'Část pro vyrozumívání'!AE28,'Část pro vyrozumívání'!AF28,'Část pro vyrozumívání'!AF28)="",(IF('Část pro vyrozumívání'!$L$13=0,"",IF(ISERR('Část pro vyrozumívání'!$L$13),"",'Část pro vyrozumívání'!$L$13))),(IF('Část pro vyrozumívání'!AC28=0,"",IF(ISERR('Část pro vyrozumívání'!AC28),"",'Část pro vyrozumívání'!AC28)))))</f>
      </c>
      <c r="M5" s="22">
        <f>IF('Část pro vyrozumívání'!B28=0,"",IF(CONCATENATE('Část pro vyrozumívání'!AB28,'Část pro vyrozumívání'!AC28,'Část pro vyrozumívání'!AD28,'Část pro vyrozumívání'!AE28,'Část pro vyrozumívání'!AE28)="",(IF('Část pro vyrozumívání'!$I$13=0,"",IF(ISERR('Část pro vyrozumívání'!$I$13),"",'Část pro vyrozumívání'!$I$13))),(IF('Část pro vyrozumívání'!AB28=0,"",IF(ISERR('Část pro vyrozumívání'!AB28),"",'Část pro vyrozumívání'!AB28)))))</f>
      </c>
      <c r="N5" s="22">
        <f>IF('Část pro vyrozumívání'!F28=0,"",IF(ISERR('Část pro vyrozumívání'!F28),"",'Část pro vyrozumívání'!F28))</f>
      </c>
      <c r="O5" s="22" t="e">
        <f>IF('Část pro vyrozumívání'!#REF!=0,"",IF(ISERR('Část pro vyrozumívání'!#REF!),"",'Část pro vyrozumívání'!#REF!))</f>
        <v>#REF!</v>
      </c>
      <c r="P5" s="22"/>
      <c r="Q5" s="22">
        <f>IF('Část pro vyrozumívání'!F28=0,"",IF(ISERR('Část pro vyrozumívání'!F28),"",'Část pro vyrozumívání'!F28))</f>
      </c>
      <c r="R5" s="22">
        <f>IF('Část pro vyrozumívání'!N28=0,"",IF(ISERR('Část pro vyrozumívání'!N28),"",'Část pro vyrozumívání'!N28))</f>
      </c>
      <c r="T5" s="22" t="e">
        <f>IF(LEN(TRIM(CONCATENATE(N5,O5,P5,Q5)))&gt;0,TRUE,"")</f>
        <v>#REF!</v>
      </c>
    </row>
    <row r="6" spans="1:20" ht="12.75">
      <c r="A6" s="22">
        <f>IF(CONCATENATE(G6,H6,E6)="","","IDO05")</f>
      </c>
      <c r="B6" s="61">
        <f>IF(A6&lt;&gt;"",0,"")</f>
      </c>
      <c r="F6" s="22">
        <f>IF(ISERR(VALUE(IF('Část pro vyrozumívání'!E29=0,"",'Část pro vyrozumívání'!E29)))=TRUE,0,VALUE(IF('Část pro vyrozumívání'!E29=0,"",'Část pro vyrozumívání'!E29)))</f>
        <v>0</v>
      </c>
      <c r="G6" s="22">
        <f>IF('Část pro vyrozumívání'!B29=0,"",IF(ISERR('Část pro vyrozumívání'!B29),"",'Část pro vyrozumívání'!B29))</f>
      </c>
      <c r="H6" s="22">
        <f>IF('Část pro vyrozumívání'!C29=0,"",IF(ISERR('Část pro vyrozumívání'!C29),"",'Část pro vyrozumívání'!C29))</f>
      </c>
      <c r="I6" s="22">
        <f>IF('Část pro vyrozumívání'!D29=0,"",IF(ISERR('Část pro vyrozumívání'!D29),"",'Část pro vyrozumívání'!D29))</f>
      </c>
      <c r="J6" s="66">
        <f>IF('Část pro vyrozumívání'!B29=0,"",IF(CONCATENATE('Část pro vyrozumívání'!Z29,'Část pro vyrozumívání'!AA29,'Část pro vyrozumívání'!AB29,'Část pro vyrozumívání'!AC29,'Část pro vyrozumívání'!AC29)="",(IF('Část pro vyrozumívání'!$F$13=0,"",IF(ISERR('Část pro vyrozumívání'!$F$13),"",'Část pro vyrozumívání'!$F$13))),(IF('Část pro vyrozumívání'!Z29=0,"",IF(ISERR('Část pro vyrozumívání'!Z29),"",'Část pro vyrozumívání'!Z29)))))</f>
      </c>
      <c r="K6" s="22">
        <f>IF('Část pro vyrozumívání'!B29=0,"",IF(CONCATENATE('Část pro vyrozumívání'!AA29,'Část pro vyrozumívání'!AB29,'Část pro vyrozumívání'!AC29,'Část pro vyrozumívání'!AD29,'Část pro vyrozumívání'!AD29)="",(IF('Část pro vyrozumívání'!$G$13=0,"",IF(ISERR('Část pro vyrozumívání'!$G$13),"",'Část pro vyrozumívání'!$G$13))),(IF('Část pro vyrozumívání'!AA29=0,"",IF(ISERR('Část pro vyrozumívání'!AA29),"",'Část pro vyrozumívání'!AA29)))))</f>
      </c>
      <c r="L6" s="22">
        <f>IF('Část pro vyrozumívání'!B29=0,"",IF(CONCATENATE('Část pro vyrozumívání'!AC29,'Část pro vyrozumívání'!AD29,'Část pro vyrozumívání'!AE29,'Část pro vyrozumívání'!AF29,'Část pro vyrozumívání'!AF29)="",(IF('Část pro vyrozumívání'!$L$13=0,"",IF(ISERR('Část pro vyrozumívání'!$L$13),"",'Část pro vyrozumívání'!$L$13))),(IF('Část pro vyrozumívání'!AC29=0,"",IF(ISERR('Část pro vyrozumívání'!AC29),"",'Část pro vyrozumívání'!AC29)))))</f>
      </c>
      <c r="M6" s="22">
        <f>IF('Část pro vyrozumívání'!B29=0,"",IF(CONCATENATE('Část pro vyrozumívání'!AB29,'Část pro vyrozumívání'!AC29,'Část pro vyrozumívání'!AD29,'Část pro vyrozumívání'!AE29,'Část pro vyrozumívání'!AE29)="",(IF('Část pro vyrozumívání'!$I$13=0,"",IF(ISERR('Část pro vyrozumívání'!$I$13),"",'Část pro vyrozumívání'!$I$13))),(IF('Část pro vyrozumívání'!AB29=0,"",IF(ISERR('Část pro vyrozumívání'!AB29),"",'Část pro vyrozumívání'!AB29)))))</f>
      </c>
      <c r="N6" s="22">
        <f>IF('Část pro vyrozumívání'!F29=0,"",IF(ISERR('Část pro vyrozumívání'!F29),"",'Část pro vyrozumívání'!F29))</f>
      </c>
      <c r="O6" s="22" t="e">
        <f>IF('Část pro vyrozumívání'!#REF!=0,"",IF(ISERR('Část pro vyrozumívání'!#REF!),"",'Část pro vyrozumívání'!#REF!))</f>
        <v>#REF!</v>
      </c>
      <c r="Q6" s="22">
        <f>IF('Část pro vyrozumívání'!F29=0,"",IF(ISERR('Část pro vyrozumívání'!F29),"",'Část pro vyrozumívání'!F29))</f>
      </c>
      <c r="R6" s="22">
        <f>IF('Část pro vyrozumívání'!N29=0,"",IF(ISERR('Část pro vyrozumívání'!N29),"",'Část pro vyrozumívání'!N29))</f>
      </c>
      <c r="T6" s="22" t="e">
        <f>IF(LEN(TRIM(CONCATENATE(N6,O6,P6,Q6)))&gt;0,TRUE,"")</f>
        <v>#REF!</v>
      </c>
    </row>
  </sheetData>
  <sheetProtection/>
  <conditionalFormatting sqref="A2:T6">
    <cfRule type="cellIs" priority="1" dxfId="1" operator="notEqual" stopIfTrue="1">
      <formula>""</formula>
    </cfRule>
  </conditionalFormatting>
  <printOptions/>
  <pageMargins left="0.27" right="0.18" top="1" bottom="1" header="0.4921259845" footer="0.492125984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14.00390625" style="0" bestFit="1" customWidth="1"/>
    <col min="3" max="3" width="16.421875" style="0" customWidth="1"/>
    <col min="4" max="4" width="16.140625" style="0" customWidth="1"/>
    <col min="5" max="6" width="19.7109375" style="0" customWidth="1"/>
    <col min="7" max="7" width="15.8515625" style="0" customWidth="1"/>
    <col min="8" max="8" width="18.57421875" style="60" customWidth="1"/>
  </cols>
  <sheetData>
    <row r="1" spans="1:9" ht="12.75">
      <c r="A1" s="64" t="s">
        <v>94</v>
      </c>
      <c r="B1" s="64" t="s">
        <v>102</v>
      </c>
      <c r="C1" s="64" t="s">
        <v>95</v>
      </c>
      <c r="D1" s="64" t="s">
        <v>96</v>
      </c>
      <c r="E1" s="64" t="s">
        <v>97</v>
      </c>
      <c r="F1" s="64" t="s">
        <v>98</v>
      </c>
      <c r="G1" s="64" t="s">
        <v>99</v>
      </c>
      <c r="H1" s="64" t="s">
        <v>32</v>
      </c>
      <c r="I1" s="64" t="s">
        <v>100</v>
      </c>
    </row>
    <row r="2" spans="1:9" ht="12.75">
      <c r="A2" s="61">
        <f>IF(D2="","","IDK01")</f>
      </c>
      <c r="B2" s="61">
        <f>IF(A2&lt;&gt;"",0,"")</f>
      </c>
      <c r="C2" s="61">
        <f>IF(MDB_osoba!N2&lt;&gt;"",2,"")</f>
      </c>
      <c r="D2" s="62">
        <f>IF(MDB_osoba!N2&lt;&gt;"",MDB_osoba!N2,"")</f>
      </c>
      <c r="E2" s="61">
        <f>IF(MDB_osoba!N2&lt;&gt;"","00:00:00","")</f>
      </c>
      <c r="F2" s="61">
        <f>IF(MDB_osoba!N2&lt;&gt;"","23:59:59","")</f>
      </c>
      <c r="G2" s="61">
        <f>IF(MDB_osoba!N2&lt;&gt;"",10,"")</f>
      </c>
      <c r="H2" s="63">
        <f>IF(MDB_osoba!N2&lt;&gt;"","SMS connect","")</f>
      </c>
      <c r="I2" s="61" t="e">
        <f>IF(H2="SMS connect",0,(IF('Část pro vyrozumívání'!#REF!=0,"",IF(ISERR('Část pro vyrozumívání'!#REF!),"",'Část pro vyrozumívání'!#REF!))))</f>
        <v>#REF!</v>
      </c>
    </row>
    <row r="3" spans="1:9" ht="12.75">
      <c r="A3" s="25">
        <f>IF(D3="","","IDK02")</f>
      </c>
      <c r="B3" s="61">
        <f aca="true" t="shared" si="0" ref="B3:B16">IF(A3&lt;&gt;"",0,"")</f>
      </c>
      <c r="C3" s="25">
        <f>IF(MDB_osoba!N2&lt;&gt;"",1,"")</f>
      </c>
      <c r="D3" s="26">
        <f>IF(MDB_osoba!N2&lt;&gt;"",MDB_osoba!N2,"")</f>
      </c>
      <c r="E3" s="25">
        <f>IF(MDB_osoba!N2&lt;&gt;"","00:00:00","")</f>
      </c>
      <c r="F3" s="25">
        <f>IF(MDB_osoba!N2&lt;&gt;"","23:59:59","")</f>
      </c>
      <c r="G3" s="25">
        <f>IF(MDB_osoba!N2&lt;&gt;"",10,"")</f>
      </c>
      <c r="H3" s="59">
        <f>IF(MDB_osoba!N2&lt;&gt;"","Mobilní telefon","")</f>
      </c>
      <c r="I3" s="25" t="e">
        <f>IF(H3="SMS connect",0,(IF('Část pro vyrozumívání'!#REF!=0,"",IF(ISERR('Část pro vyrozumívání'!#REF!),"",'Část pro vyrozumívání'!#REF!))))</f>
        <v>#REF!</v>
      </c>
    </row>
    <row r="4" spans="1:9" ht="12.75">
      <c r="A4" s="25" t="e">
        <f>IF(D4="","","IDK03")</f>
        <v>#REF!</v>
      </c>
      <c r="B4" s="61" t="e">
        <f t="shared" si="0"/>
        <v>#REF!</v>
      </c>
      <c r="C4" s="25" t="e">
        <f>IF(MDB_osoba!O2&lt;&gt;"",1,"")</f>
        <v>#REF!</v>
      </c>
      <c r="D4" s="26" t="e">
        <f>IF(MDB_osoba!O2&lt;&gt;"",MDB_osoba!O2,"")</f>
        <v>#REF!</v>
      </c>
      <c r="E4" s="25" t="e">
        <f>IF(MDB_osoba!O2&lt;&gt;"","00:00:00","")</f>
        <v>#REF!</v>
      </c>
      <c r="F4" s="25" t="e">
        <f>IF(MDB_osoba!O2&lt;&gt;"","23:59:59","")</f>
        <v>#REF!</v>
      </c>
      <c r="G4" s="25" t="e">
        <f>IF(MDB_osoba!O2&lt;&gt;"",10,"")</f>
        <v>#REF!</v>
      </c>
      <c r="H4" s="59" t="e">
        <f>IF(MDB_osoba!O2&lt;&gt;"","Domů","")</f>
        <v>#REF!</v>
      </c>
      <c r="I4" s="25">
        <f>IF('Část pro vyrozumívání'!M25=0,"",IF(ISERR('Část pro vyrozumívání'!M25),"",'Část pro vyrozumívání'!M25))</f>
      </c>
    </row>
    <row r="5" spans="1:9" ht="12.75">
      <c r="A5" s="25">
        <f>IF(D5="","","IDK04")</f>
      </c>
      <c r="B5" s="61">
        <f t="shared" si="0"/>
      </c>
      <c r="C5" s="25">
        <f>IF(MDB_osoba!N3&lt;&gt;"",2,"")</f>
      </c>
      <c r="D5" s="26">
        <f>IF(MDB_osoba!N3&lt;&gt;"",MDB_osoba!N3,"")</f>
      </c>
      <c r="E5" s="25">
        <f>IF(MDB_osoba!N3&lt;&gt;"","00:00:00","")</f>
      </c>
      <c r="F5" s="25">
        <f>IF(MDB_osoba!N3&lt;&gt;"","23:59:59","")</f>
      </c>
      <c r="G5" s="25">
        <f>IF(MDB_osoba!N3&lt;&gt;"",10,"")</f>
      </c>
      <c r="H5" s="59">
        <f>IF(MDB_osoba!N3&lt;&gt;"","SMS connect","")</f>
      </c>
      <c r="I5" s="25" t="e">
        <f>IF(H5="SMS connect",0,(IF('Část pro vyrozumívání'!#REF!=0,"",IF(ISERR('Část pro vyrozumívání'!#REF!),"",'Část pro vyrozumívání'!#REF!))))</f>
        <v>#REF!</v>
      </c>
    </row>
    <row r="6" spans="1:9" ht="12.75">
      <c r="A6" s="25">
        <f>IF(D6="","","IDK05")</f>
      </c>
      <c r="B6" s="61">
        <f t="shared" si="0"/>
      </c>
      <c r="C6" s="61">
        <f>IF(MDB_osoba!N3&lt;&gt;"",1,"")</f>
      </c>
      <c r="D6" s="62">
        <f>IF(MDB_osoba!N3&lt;&gt;"",MDB_osoba!N3,"")</f>
      </c>
      <c r="E6" s="61">
        <f>IF(MDB_osoba!N3&lt;&gt;"","00:00:00","")</f>
      </c>
      <c r="F6" s="61">
        <f>IF(MDB_osoba!N3&lt;&gt;"","23:59:59","")</f>
      </c>
      <c r="G6" s="61">
        <f>IF(MDB_osoba!N3&lt;&gt;"",10,"")</f>
      </c>
      <c r="H6" s="63">
        <f>IF(MDB_osoba!N3&lt;&gt;"","Mobilní telefon","")</f>
      </c>
      <c r="I6" s="61" t="e">
        <f>IF(H6="SMS connect",0,(IF('Část pro vyrozumívání'!#REF!=0,"",IF(ISERR('Část pro vyrozumívání'!#REF!),"",'Část pro vyrozumívání'!#REF!))))</f>
        <v>#REF!</v>
      </c>
    </row>
    <row r="7" spans="1:9" ht="12.75">
      <c r="A7" s="25" t="e">
        <f>IF(D7="","","IDK06")</f>
        <v>#REF!</v>
      </c>
      <c r="B7" s="61" t="e">
        <f t="shared" si="0"/>
        <v>#REF!</v>
      </c>
      <c r="C7" s="25" t="e">
        <f>IF(MDB_osoba!O3&lt;&gt;"",1,"")</f>
        <v>#REF!</v>
      </c>
      <c r="D7" s="26" t="e">
        <f>IF(MDB_osoba!O3&lt;&gt;"",MDB_osoba!O3,"")</f>
        <v>#REF!</v>
      </c>
      <c r="E7" s="25" t="e">
        <f>IF(MDB_osoba!O3&lt;&gt;"","00:00:00","")</f>
        <v>#REF!</v>
      </c>
      <c r="F7" s="25" t="e">
        <f>IF(MDB_osoba!O3&lt;&gt;"","23:59:59","")</f>
        <v>#REF!</v>
      </c>
      <c r="G7" s="25" t="e">
        <f>IF(MDB_osoba!O3&lt;&gt;"",10,"")</f>
        <v>#REF!</v>
      </c>
      <c r="H7" s="59" t="e">
        <f>IF(MDB_osoba!O3&lt;&gt;"","Domů","")</f>
        <v>#REF!</v>
      </c>
      <c r="I7" s="25">
        <f>IF('Část pro vyrozumívání'!M26=0,"",IF(ISERR('Část pro vyrozumívání'!M26),"",'Část pro vyrozumívání'!M26))</f>
      </c>
    </row>
    <row r="8" spans="1:9" ht="12.75">
      <c r="A8" s="25">
        <f>IF(D8="","","IDK07")</f>
      </c>
      <c r="B8" s="61">
        <f t="shared" si="0"/>
      </c>
      <c r="C8" s="25">
        <f>IF(MDB_osoba!N4&lt;&gt;"",2,"")</f>
      </c>
      <c r="D8" s="26">
        <f>IF(MDB_osoba!N4&lt;&gt;"",MDB_osoba!N4,"")</f>
      </c>
      <c r="E8" s="25">
        <f>IF(MDB_osoba!N4&lt;&gt;"","00:00:00","")</f>
      </c>
      <c r="F8" s="25">
        <f>IF(MDB_osoba!N4&lt;&gt;"","23:59:59","")</f>
      </c>
      <c r="G8" s="25">
        <f>IF(MDB_osoba!N4&lt;&gt;"",10,"")</f>
      </c>
      <c r="H8" s="59">
        <f>IF(MDB_osoba!N4&lt;&gt;"","SMS connect","")</f>
      </c>
      <c r="I8" s="25" t="e">
        <f>IF(H8="SMS connect",0,(IF('Část pro vyrozumívání'!#REF!=0,"",IF(ISERR('Část pro vyrozumívání'!#REF!),"",'Část pro vyrozumívání'!#REF!))))</f>
        <v>#REF!</v>
      </c>
    </row>
    <row r="9" spans="1:9" ht="12.75">
      <c r="A9" s="25">
        <f>IF(D9="","","IDK08")</f>
      </c>
      <c r="B9" s="61">
        <f t="shared" si="0"/>
      </c>
      <c r="C9" s="25">
        <f>IF(MDB_osoba!N4&lt;&gt;"",1,"")</f>
      </c>
      <c r="D9" s="26">
        <f>IF(MDB_osoba!N4&lt;&gt;"",MDB_osoba!N4,"")</f>
      </c>
      <c r="E9" s="25">
        <f>IF(MDB_osoba!N4&lt;&gt;"","00:00:00","")</f>
      </c>
      <c r="F9" s="25">
        <f>IF(MDB_osoba!N4&lt;&gt;"","23:59:59","")</f>
      </c>
      <c r="G9" s="25">
        <f>IF(MDB_osoba!N4&lt;&gt;"",10,"")</f>
      </c>
      <c r="H9" s="59">
        <f>IF(MDB_osoba!N4&lt;&gt;"","Mobilní telefon","")</f>
      </c>
      <c r="I9" s="25" t="e">
        <f>IF(H9="SMS connect",0,(IF('Část pro vyrozumívání'!#REF!=0,"",IF(ISERR('Část pro vyrozumívání'!#REF!),"",'Část pro vyrozumívání'!#REF!))))</f>
        <v>#REF!</v>
      </c>
    </row>
    <row r="10" spans="1:9" ht="12.75">
      <c r="A10" s="25" t="e">
        <f>IF(D10="","","IDK09")</f>
        <v>#REF!</v>
      </c>
      <c r="B10" s="61" t="e">
        <f t="shared" si="0"/>
        <v>#REF!</v>
      </c>
      <c r="C10" s="61" t="e">
        <f>IF(MDB_osoba!O4&lt;&gt;"",1,"")</f>
        <v>#REF!</v>
      </c>
      <c r="D10" s="62" t="e">
        <f>IF(MDB_osoba!O4&lt;&gt;"",MDB_osoba!O4,"")</f>
        <v>#REF!</v>
      </c>
      <c r="E10" s="61" t="e">
        <f>IF(MDB_osoba!O4&lt;&gt;"","00:00:00","")</f>
        <v>#REF!</v>
      </c>
      <c r="F10" s="61" t="e">
        <f>IF(MDB_osoba!O4&lt;&gt;"","23:59:59","")</f>
        <v>#REF!</v>
      </c>
      <c r="G10" s="61" t="e">
        <f>IF(MDB_osoba!O4&lt;&gt;"",10,"")</f>
        <v>#REF!</v>
      </c>
      <c r="H10" s="63" t="e">
        <f>IF(MDB_osoba!O4&lt;&gt;"","Domů","")</f>
        <v>#REF!</v>
      </c>
      <c r="I10" s="61">
        <f>IF('Část pro vyrozumívání'!M27=0,"",IF(ISERR('Část pro vyrozumívání'!M27),"",'Část pro vyrozumívání'!M27))</f>
      </c>
    </row>
    <row r="11" spans="1:9" ht="12.75">
      <c r="A11" s="25">
        <f>IF(D11="","","IDK10")</f>
      </c>
      <c r="B11" s="61">
        <f t="shared" si="0"/>
      </c>
      <c r="C11" s="25">
        <f>IF(MDB_osoba!N5&lt;&gt;"",2,"")</f>
      </c>
      <c r="D11" s="26">
        <f>IF(MDB_osoba!N5&lt;&gt;"",MDB_osoba!N5,"")</f>
      </c>
      <c r="E11" s="25">
        <f>IF(MDB_osoba!N5&lt;&gt;"","00:00:00","")</f>
      </c>
      <c r="F11" s="25">
        <f>IF(MDB_osoba!N5&lt;&gt;"","23:59:59","")</f>
      </c>
      <c r="G11" s="25">
        <f>IF(MDB_osoba!N5&lt;&gt;"",10,"")</f>
      </c>
      <c r="H11" s="59">
        <f>IF(MDB_osoba!N5&lt;&gt;"","SMS connect","")</f>
      </c>
      <c r="I11" s="25" t="e">
        <f>IF(H11="SMS connect",0,(IF('Část pro vyrozumívání'!#REF!=0,"",IF(ISERR('Část pro vyrozumívání'!#REF!),"",'Část pro vyrozumívání'!#REF!))))</f>
        <v>#REF!</v>
      </c>
    </row>
    <row r="12" spans="1:9" ht="12.75">
      <c r="A12" s="25">
        <f>IF(D12="","","IDK11")</f>
      </c>
      <c r="B12" s="61">
        <f t="shared" si="0"/>
      </c>
      <c r="C12" s="25">
        <f>IF(MDB_osoba!N5&lt;&gt;"",1,"")</f>
      </c>
      <c r="D12" s="26">
        <f>IF(MDB_osoba!N5&lt;&gt;"",MDB_osoba!N5,"")</f>
      </c>
      <c r="E12" s="25">
        <f>IF(MDB_osoba!N5&lt;&gt;"","00:00:00","")</f>
      </c>
      <c r="F12" s="25">
        <f>IF(MDB_osoba!N5&lt;&gt;"","23:59:59","")</f>
      </c>
      <c r="G12" s="25">
        <f>IF(MDB_osoba!N5&lt;&gt;"",10,"")</f>
      </c>
      <c r="H12" s="59">
        <f>IF(MDB_osoba!N5&lt;&gt;"","Mobilní telefon","")</f>
      </c>
      <c r="I12" s="25" t="e">
        <f>IF(H12="SMS connect",0,(IF('Část pro vyrozumívání'!#REF!=0,"",IF(ISERR('Část pro vyrozumívání'!#REF!),"",'Část pro vyrozumívání'!#REF!))))</f>
        <v>#REF!</v>
      </c>
    </row>
    <row r="13" spans="1:9" ht="12.75">
      <c r="A13" s="25" t="e">
        <f>IF(D13="","","IDK12")</f>
        <v>#REF!</v>
      </c>
      <c r="B13" s="61" t="e">
        <f t="shared" si="0"/>
        <v>#REF!</v>
      </c>
      <c r="C13" s="25" t="e">
        <f>IF(MDB_osoba!O5&lt;&gt;"",1,"")</f>
        <v>#REF!</v>
      </c>
      <c r="D13" s="26" t="e">
        <f>IF(MDB_osoba!O5&lt;&gt;"",MDB_osoba!O5,"")</f>
        <v>#REF!</v>
      </c>
      <c r="E13" s="25" t="e">
        <f>IF(MDB_osoba!O5&lt;&gt;"","00:00:00","")</f>
        <v>#REF!</v>
      </c>
      <c r="F13" s="25" t="e">
        <f>IF(MDB_osoba!O5&lt;&gt;"","23:59:59","")</f>
        <v>#REF!</v>
      </c>
      <c r="G13" s="25" t="e">
        <f>IF(MDB_osoba!O5&lt;&gt;"",10,"")</f>
        <v>#REF!</v>
      </c>
      <c r="H13" s="59" t="e">
        <f>IF(MDB_osoba!O5&lt;&gt;"","Domů","")</f>
        <v>#REF!</v>
      </c>
      <c r="I13" s="25">
        <f>IF('Část pro vyrozumívání'!M28=0,"",IF(ISERR('Část pro vyrozumívání'!M28),"",'Část pro vyrozumívání'!M28))</f>
      </c>
    </row>
    <row r="14" spans="1:9" ht="12.75">
      <c r="A14" s="25">
        <f>IF(D14="","","IDK13")</f>
      </c>
      <c r="B14" s="61">
        <f t="shared" si="0"/>
      </c>
      <c r="C14" s="61">
        <f>IF(MDB_osoba!N6&lt;&gt;"",2,"")</f>
      </c>
      <c r="D14" s="62">
        <f>IF(MDB_osoba!N6&lt;&gt;"",MDB_osoba!N6,"")</f>
      </c>
      <c r="E14" s="61">
        <f>IF(MDB_osoba!N6&lt;&gt;"","00:00:00","")</f>
      </c>
      <c r="F14" s="61">
        <f>IF(MDB_osoba!N6&lt;&gt;"","23:59:59","")</f>
      </c>
      <c r="G14" s="61">
        <f>IF(MDB_osoba!N6&lt;&gt;"",10,"")</f>
      </c>
      <c r="H14" s="63">
        <f>IF(MDB_osoba!N6&lt;&gt;"","SMS connect","")</f>
      </c>
      <c r="I14" s="61" t="e">
        <f>IF(H14="SMS connect",0,(IF('Část pro vyrozumívání'!#REF!=0,"",IF(ISERR('Část pro vyrozumívání'!#REF!),"",'Část pro vyrozumívání'!#REF!))))</f>
        <v>#REF!</v>
      </c>
    </row>
    <row r="15" spans="1:9" ht="12.75">
      <c r="A15" s="25">
        <f>IF(D15="","","IDK14")</f>
      </c>
      <c r="B15" s="61">
        <f t="shared" si="0"/>
      </c>
      <c r="C15" s="25">
        <f>IF(MDB_osoba!N6&lt;&gt;"",1,"")</f>
      </c>
      <c r="D15" s="26">
        <f>IF(MDB_osoba!N6&lt;&gt;"",MDB_osoba!N6,"")</f>
      </c>
      <c r="E15" s="25">
        <f>IF(MDB_osoba!N6&lt;&gt;"","00:00:00","")</f>
      </c>
      <c r="F15" s="25">
        <f>IF(MDB_osoba!N6&lt;&gt;"","23:59:59","")</f>
      </c>
      <c r="G15" s="25">
        <f>IF(MDB_osoba!N6&lt;&gt;"",10,"")</f>
      </c>
      <c r="H15" s="59">
        <f>IF(MDB_osoba!N6&lt;&gt;"","Mobilní telefon","")</f>
      </c>
      <c r="I15" s="25" t="e">
        <f>IF(H15="SMS connect",0,(IF('Část pro vyrozumívání'!#REF!=0,"",IF(ISERR('Část pro vyrozumívání'!#REF!),"",'Část pro vyrozumívání'!#REF!))))</f>
        <v>#REF!</v>
      </c>
    </row>
    <row r="16" spans="1:9" ht="12.75">
      <c r="A16" s="25" t="e">
        <f>IF(D16="","","IDK15")</f>
        <v>#REF!</v>
      </c>
      <c r="B16" s="61" t="e">
        <f t="shared" si="0"/>
        <v>#REF!</v>
      </c>
      <c r="C16" s="25" t="e">
        <f>IF(MDB_osoba!O6&lt;&gt;"",1,"")</f>
        <v>#REF!</v>
      </c>
      <c r="D16" s="26" t="e">
        <f>IF(MDB_osoba!O6&lt;&gt;"",MDB_osoba!O6,"")</f>
        <v>#REF!</v>
      </c>
      <c r="E16" s="25" t="e">
        <f>IF(MDB_osoba!O6&lt;&gt;"","00:00:00","")</f>
        <v>#REF!</v>
      </c>
      <c r="F16" s="25" t="e">
        <f>IF(MDB_osoba!O6&lt;&gt;"","23:59:59","")</f>
        <v>#REF!</v>
      </c>
      <c r="G16" s="25" t="e">
        <f>IF(MDB_osoba!O6&lt;&gt;"",10,"")</f>
        <v>#REF!</v>
      </c>
      <c r="H16" s="59" t="e">
        <f>IF(MDB_osoba!O6&lt;&gt;"","Domů","")</f>
        <v>#REF!</v>
      </c>
      <c r="I16" s="25">
        <f>IF('Část pro vyrozumívání'!M29=0,"",IF(ISERR('Část pro vyrozumívání'!M29),"",'Část pro vyrozumívání'!M29))</f>
      </c>
    </row>
    <row r="17" spans="1:9" ht="12.75">
      <c r="A17" s="25"/>
      <c r="B17" s="61"/>
      <c r="C17" s="25"/>
      <c r="D17" s="26"/>
      <c r="E17" s="25"/>
      <c r="F17" s="25"/>
      <c r="G17" s="25"/>
      <c r="H17" s="59"/>
      <c r="I17" s="25"/>
    </row>
    <row r="18" spans="1:9" ht="12.75">
      <c r="A18" s="25"/>
      <c r="B18" s="61"/>
      <c r="C18" s="61"/>
      <c r="D18" s="62"/>
      <c r="E18" s="61"/>
      <c r="F18" s="61"/>
      <c r="G18" s="61"/>
      <c r="H18" s="63"/>
      <c r="I18" s="61"/>
    </row>
    <row r="19" spans="1:9" ht="12.75">
      <c r="A19" s="25"/>
      <c r="B19" s="61"/>
      <c r="C19" s="25"/>
      <c r="D19" s="26"/>
      <c r="E19" s="25"/>
      <c r="F19" s="25"/>
      <c r="G19" s="25"/>
      <c r="H19" s="59"/>
      <c r="I19" s="25"/>
    </row>
    <row r="20" spans="1:9" ht="12.75">
      <c r="A20" s="25"/>
      <c r="B20" s="61"/>
      <c r="C20" s="25"/>
      <c r="D20" s="26"/>
      <c r="E20" s="25"/>
      <c r="F20" s="25"/>
      <c r="G20" s="25"/>
      <c r="H20" s="59"/>
      <c r="I20" s="25"/>
    </row>
    <row r="21" spans="1:9" ht="12.75">
      <c r="A21" s="25"/>
      <c r="B21" s="61"/>
      <c r="C21" s="25"/>
      <c r="D21" s="26"/>
      <c r="E21" s="25"/>
      <c r="F21" s="25"/>
      <c r="G21" s="25"/>
      <c r="H21" s="59"/>
      <c r="I21" s="25"/>
    </row>
    <row r="22" spans="1:9" ht="12.75">
      <c r="A22" s="25"/>
      <c r="B22" s="61"/>
      <c r="C22" s="25"/>
      <c r="D22" s="26"/>
      <c r="E22" s="25"/>
      <c r="F22" s="25"/>
      <c r="G22" s="25"/>
      <c r="H22" s="59"/>
      <c r="I22" s="25"/>
    </row>
    <row r="23" spans="1:9" ht="12.75">
      <c r="A23" s="25"/>
      <c r="B23" s="61"/>
      <c r="C23" s="25"/>
      <c r="D23" s="26"/>
      <c r="E23" s="25"/>
      <c r="F23" s="25"/>
      <c r="G23" s="25"/>
      <c r="H23" s="59"/>
      <c r="I23" s="25"/>
    </row>
  </sheetData>
  <sheetProtection/>
  <conditionalFormatting sqref="A2:I23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3.140625" style="0" bestFit="1" customWidth="1"/>
    <col min="2" max="2" width="8.7109375" style="0" bestFit="1" customWidth="1"/>
    <col min="3" max="3" width="13.28125" style="0" customWidth="1"/>
    <col min="4" max="4" width="11.28125" style="0" bestFit="1" customWidth="1"/>
    <col min="5" max="5" width="9.7109375" style="0" bestFit="1" customWidth="1"/>
  </cols>
  <sheetData>
    <row r="1" spans="1:5" ht="12.75">
      <c r="A1" s="24" t="s">
        <v>22</v>
      </c>
      <c r="B1" s="24" t="s">
        <v>59</v>
      </c>
      <c r="C1" s="24" t="s">
        <v>60</v>
      </c>
      <c r="D1" s="24" t="s">
        <v>61</v>
      </c>
      <c r="E1" s="24" t="s">
        <v>62</v>
      </c>
    </row>
    <row r="2" spans="1:5" ht="12.75">
      <c r="A2" s="25">
        <f>IF(B2&lt;&gt;"",MDB_nemovitost!$A$2,"")</f>
      </c>
      <c r="B2" s="25">
        <f>IF(MDB_osoba!G2&lt;&gt;"",MDB_osoba!A2,"")</f>
      </c>
      <c r="C2" s="26">
        <f>IF('Část pro vyrozumívání'!T25=0,"",INDEX('Část pro vyrozumívání'!$J$101:$L$115,MATCH('Část pro vyrozumívání'!T25,'Část pro vyrozumívání'!$L$101:$L$115,0),1))</f>
      </c>
      <c r="D2" s="25">
        <f>IF(CONCATENATE('Část pro vyrozumívání'!B25,'Část pro vyrozumívání'!C25)="","",TRUE)</f>
      </c>
      <c r="E2" s="25">
        <f>IF(CONCATENATE('Část pro vyrozumívání'!B25,'Část pro vyrozumívání'!C25)="","","")</f>
      </c>
    </row>
    <row r="3" spans="1:5" ht="12.75">
      <c r="A3" s="25">
        <f>IF(B3&lt;&gt;"",MDB_nemovitost!$A$2,"")</f>
      </c>
      <c r="B3" s="25">
        <f>IF(MDB_osoba!G3&lt;&gt;"",MDB_osoba!A3,"")</f>
      </c>
      <c r="C3" s="26">
        <f>IF('Část pro vyrozumívání'!T26=0,"",INDEX('Část pro vyrozumívání'!$J$101:$L$115,MATCH('Část pro vyrozumívání'!T26,'Část pro vyrozumívání'!$L$101:$L$115,0),1))</f>
      </c>
      <c r="D3" s="25">
        <f>IF(CONCATENATE('Část pro vyrozumívání'!B26,'Část pro vyrozumívání'!C26)="","",FALSE)</f>
      </c>
      <c r="E3">
        <f>IF(CONCATENATE('Část pro vyrozumívání'!B26,'Část pro vyrozumívání'!C26)="","",1)</f>
      </c>
    </row>
    <row r="4" spans="1:5" ht="12.75">
      <c r="A4" s="25">
        <f>IF(B4&lt;&gt;"",MDB_nemovitost!$A$2,"")</f>
      </c>
      <c r="B4" s="25">
        <f>IF(MDB_osoba!G4&lt;&gt;"",MDB_osoba!A4,"")</f>
      </c>
      <c r="C4" s="26">
        <f>IF('Část pro vyrozumívání'!T27=0,"",INDEX('Část pro vyrozumívání'!$J$101:$L$115,MATCH('Část pro vyrozumívání'!T27,'Část pro vyrozumívání'!$L$101:$L$115,0),1))</f>
      </c>
      <c r="D4" s="25">
        <f>IF(CONCATENATE('Část pro vyrozumívání'!B27,'Část pro vyrozumívání'!C27)="","",FALSE)</f>
      </c>
      <c r="E4">
        <f>IF(CONCATENATE('Část pro vyrozumívání'!B27,'Část pro vyrozumívání'!C27)="","",2)</f>
      </c>
    </row>
    <row r="5" spans="1:5" ht="12.75">
      <c r="A5" s="25">
        <f>IF(B5&lt;&gt;"",MDB_nemovitost!$A$2,"")</f>
      </c>
      <c r="B5" s="25">
        <f>IF(MDB_osoba!G5&lt;&gt;"",MDB_osoba!A5,"")</f>
      </c>
      <c r="C5" s="26">
        <f>IF('Část pro vyrozumívání'!T28=0,"",INDEX('Část pro vyrozumívání'!$J$101:$L$115,MATCH('Část pro vyrozumívání'!T28,'Část pro vyrozumívání'!$L$101:$L$115,0),1))</f>
      </c>
      <c r="D5" s="25">
        <f>IF(CONCATENATE('Část pro vyrozumívání'!B28,'Část pro vyrozumívání'!C28)="","",FALSE)</f>
      </c>
      <c r="E5">
        <f>IF(CONCATENATE('Část pro vyrozumívání'!B28,'Část pro vyrozumívání'!C28)="","",3)</f>
      </c>
    </row>
    <row r="6" spans="1:5" ht="12.75">
      <c r="A6" s="25">
        <f>IF(B6&lt;&gt;"",MDB_nemovitost!$A$2,"")</f>
      </c>
      <c r="B6" s="25">
        <f>IF(MDB_osoba!G6&lt;&gt;"",MDB_osoba!A6,"")</f>
      </c>
      <c r="C6" s="26">
        <f>IF('Část pro vyrozumívání'!T29=0,"",INDEX('Část pro vyrozumívání'!$J$101:$L$115,MATCH('Část pro vyrozumívání'!T29,'Část pro vyrozumívání'!$L$101:$L$115,0),1))</f>
      </c>
      <c r="D6" s="25">
        <f>IF(CONCATENATE('Část pro vyrozumívání'!B29,'Část pro vyrozumívání'!C29)="","",FALSE)</f>
      </c>
      <c r="E6">
        <f>IF(CONCATENATE('Část pro vyrozumívání'!B29,'Část pro vyrozumívání'!C29)="","",4)</f>
      </c>
    </row>
    <row r="7" spans="1:2" ht="12.75">
      <c r="A7" s="25"/>
      <c r="B7" s="25"/>
    </row>
    <row r="8" spans="1:2" ht="12.75">
      <c r="A8" s="25"/>
      <c r="B8" s="25"/>
    </row>
    <row r="9" spans="1:2" ht="12.75">
      <c r="A9" s="25"/>
      <c r="B9" s="25"/>
    </row>
    <row r="10" spans="1:2" ht="12.75">
      <c r="A10" s="25"/>
      <c r="B10" s="25"/>
    </row>
    <row r="11" spans="1:2" ht="12.75">
      <c r="A11" s="25"/>
      <c r="B11" s="25"/>
    </row>
    <row r="12" spans="1:2" ht="12.75">
      <c r="A12" s="25"/>
      <c r="B12" s="25"/>
    </row>
    <row r="13" spans="1:2" ht="12.75">
      <c r="A13" s="25"/>
      <c r="B13" s="25"/>
    </row>
    <row r="14" spans="1:2" ht="12.75">
      <c r="A14" s="25"/>
      <c r="B14" s="25"/>
    </row>
    <row r="15" spans="1:2" ht="12.75">
      <c r="A15" s="25"/>
      <c r="B15" s="25"/>
    </row>
    <row r="16" spans="1:2" ht="12.75">
      <c r="A16" s="25"/>
      <c r="B16" s="25"/>
    </row>
    <row r="17" spans="1:2" ht="12.75">
      <c r="A17" s="25"/>
      <c r="B17" s="25"/>
    </row>
    <row r="18" spans="1:2" ht="12.75">
      <c r="A18" s="25"/>
      <c r="B18" s="25"/>
    </row>
    <row r="19" spans="1:2" ht="12.75">
      <c r="A19" s="25"/>
      <c r="B19" s="25"/>
    </row>
    <row r="20" spans="1:2" ht="12.75">
      <c r="A20" s="25"/>
      <c r="B20" s="25"/>
    </row>
    <row r="21" spans="1:2" ht="12.75">
      <c r="A21" s="25"/>
      <c r="B21" s="25"/>
    </row>
    <row r="22" spans="1:2" ht="12.75">
      <c r="A22" s="25"/>
      <c r="B22" s="25"/>
    </row>
    <row r="23" spans="1:2" ht="12.75">
      <c r="A23" s="25"/>
      <c r="B23" s="25"/>
    </row>
    <row r="24" spans="1:2" ht="12.75">
      <c r="A24" s="25"/>
      <c r="B24" s="25"/>
    </row>
    <row r="25" spans="1:2" ht="12.75">
      <c r="A25" s="25"/>
      <c r="B25" s="25"/>
    </row>
    <row r="26" spans="1:2" ht="12.75">
      <c r="A26" s="25"/>
      <c r="B26" s="25"/>
    </row>
    <row r="27" spans="1:2" ht="12.75">
      <c r="A27" s="25"/>
      <c r="B27" s="25"/>
    </row>
    <row r="28" ht="12.75">
      <c r="A28" s="25">
        <f>IF(B28&lt;&gt;"",MDB_nemovitost!$A$2,"")</f>
      </c>
    </row>
    <row r="29" ht="12.75">
      <c r="A29" s="25">
        <f>IF(B29&lt;&gt;"",MDB_nemovitost!$A$2,"")</f>
      </c>
    </row>
    <row r="30" ht="12.75">
      <c r="A30" s="25">
        <f>IF(B30&lt;&gt;"",MDB_nemovitost!$A$2,"")</f>
      </c>
    </row>
    <row r="31" ht="12.75">
      <c r="A31" s="25">
        <f>IF(B31&lt;&gt;"",MDB_nemovitost!$A$2,"")</f>
      </c>
    </row>
    <row r="32" ht="12.75">
      <c r="A32" s="25">
        <f>IF(B32&lt;&gt;"",MDB_nemovitost!$A$2,"")</f>
      </c>
    </row>
    <row r="33" ht="12.75">
      <c r="A33" s="25">
        <f>IF(B33&lt;&gt;"",MDB_nemovitost!$A$2,"")</f>
      </c>
    </row>
    <row r="34" ht="12.75">
      <c r="A34" s="25">
        <f>IF(B34&lt;&gt;"",MDB_nemovitost!$A$2,"")</f>
      </c>
    </row>
    <row r="35" ht="12.75">
      <c r="A35" s="25">
        <f>IF(B35&lt;&gt;"",MDB_nemovitost!$A$2,"")</f>
      </c>
    </row>
    <row r="36" ht="12.75">
      <c r="A36" s="25">
        <f>IF(B36&lt;&gt;"",MDB_nemovitost!$A$2,"")</f>
      </c>
    </row>
    <row r="37" ht="12.75">
      <c r="A37" s="25">
        <f>IF(B37&lt;&gt;"",MDB_nemovitost!$A$2,"")</f>
      </c>
    </row>
    <row r="38" ht="12.75">
      <c r="A38" s="25">
        <f>IF(B38&lt;&gt;"",MDB_nemovitost!$A$2,"")</f>
      </c>
    </row>
    <row r="39" ht="12.75">
      <c r="A39" s="25">
        <f>IF(B39&lt;&gt;"",MDB_nemovitost!$A$2,"")</f>
      </c>
    </row>
    <row r="40" ht="12.75">
      <c r="A40" s="25">
        <f>IF(B40&lt;&gt;"",MDB_nemovitost!$A$2,"")</f>
      </c>
    </row>
    <row r="41" ht="12.75">
      <c r="A41" s="25">
        <f>IF(B41&lt;&gt;"",MDB_nemovitost!$A$2,"")</f>
      </c>
    </row>
    <row r="42" ht="12.75">
      <c r="A42" s="25">
        <f>IF(B42&lt;&gt;"",MDB_nemovitost!$A$2,"")</f>
      </c>
    </row>
    <row r="43" ht="12.75">
      <c r="A43" s="25">
        <f>IF(B43&lt;&gt;"",MDB_nemovitost!$A$2,"")</f>
      </c>
    </row>
    <row r="44" ht="12.75">
      <c r="A44" s="25">
        <f>IF(B44&lt;&gt;"",MDB_nemovitost!$A$2,"")</f>
      </c>
    </row>
    <row r="45" ht="12.75">
      <c r="A45" s="25">
        <f>IF(B45&lt;&gt;"",MDB_nemovitost!$A$2,"")</f>
      </c>
    </row>
    <row r="46" ht="12.75">
      <c r="A46" s="25">
        <f>IF(B46&lt;&gt;"",MDB_nemovitost!$A$2,"")</f>
      </c>
    </row>
    <row r="47" ht="12.75">
      <c r="A47" s="25">
        <f>IF(B47&lt;&gt;"",MDB_nemovitost!$A$2,"")</f>
      </c>
    </row>
    <row r="48" ht="12.75">
      <c r="A48" s="25">
        <f>IF(B48&lt;&gt;"",MDB_nemovitost!$A$2,"")</f>
      </c>
    </row>
    <row r="49" ht="12.75">
      <c r="A49" s="25">
        <f>IF(B49&lt;&gt;"",MDB_nemovitost!$A$2,"")</f>
      </c>
    </row>
    <row r="50" ht="12.75">
      <c r="A50" s="25">
        <f>IF(B50&lt;&gt;"",MDB_nemovitost!$A$2,"")</f>
      </c>
    </row>
  </sheetData>
  <sheetProtection/>
  <conditionalFormatting sqref="A2:E6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9.8515625" style="0" bestFit="1" customWidth="1"/>
  </cols>
  <sheetData>
    <row r="1" spans="1:2" ht="12.75">
      <c r="A1" s="24" t="s">
        <v>59</v>
      </c>
      <c r="B1" s="24" t="s">
        <v>94</v>
      </c>
    </row>
    <row r="2" spans="1:2" ht="12.75">
      <c r="A2" s="25">
        <f>IF(MDB_osoba!A2&lt;&gt;"",MDB_osoba!A2,"")</f>
      </c>
      <c r="B2" s="25">
        <f>IF(MDB_tblKontakty!A2&lt;&gt;"",MDB_tblKontakty!A2,"")</f>
      </c>
    </row>
    <row r="3" spans="1:2" ht="12.75">
      <c r="A3" s="25">
        <f>IF(MDB_osoba!A2&lt;&gt;"",MDB_osoba!A2,"")</f>
      </c>
      <c r="B3" s="25">
        <f>IF(MDB_tblKontakty!A3&lt;&gt;"",MDB_tblKontakty!A3,"")</f>
      </c>
    </row>
    <row r="4" spans="1:2" ht="12.75">
      <c r="A4" s="25">
        <f>IF(MDB_osoba!A2&lt;&gt;"",MDB_osoba!A2,"")</f>
      </c>
      <c r="B4" s="25" t="e">
        <f>IF(MDB_tblKontakty!A4&lt;&gt;"",MDB_tblKontakty!A4,"")</f>
        <v>#REF!</v>
      </c>
    </row>
    <row r="5" spans="1:2" ht="12.75">
      <c r="A5" s="25">
        <f>IF(MDB_osoba!A3&lt;&gt;"",MDB_osoba!A3,"")</f>
      </c>
      <c r="B5" s="25">
        <f>IF(MDB_tblKontakty!A5&lt;&gt;"",MDB_tblKontakty!A5,"")</f>
      </c>
    </row>
    <row r="6" spans="1:2" ht="12.75">
      <c r="A6" s="25">
        <f>IF(MDB_osoba!A3&lt;&gt;"",MDB_osoba!A3,"")</f>
      </c>
      <c r="B6" s="25">
        <f>IF(MDB_tblKontakty!A6&lt;&gt;"",MDB_tblKontakty!A6,"")</f>
      </c>
    </row>
    <row r="7" spans="1:2" ht="12.75">
      <c r="A7" s="25">
        <f>IF(MDB_osoba!A3&lt;&gt;"",MDB_osoba!A3,"")</f>
      </c>
      <c r="B7" s="25" t="e">
        <f>IF(MDB_tblKontakty!A7&lt;&gt;"",MDB_tblKontakty!A7,"")</f>
        <v>#REF!</v>
      </c>
    </row>
    <row r="8" spans="1:2" ht="12.75">
      <c r="A8" s="25">
        <f>IF(MDB_osoba!A4&lt;&gt;"",MDB_osoba!A4,"")</f>
      </c>
      <c r="B8" s="25">
        <f>IF(MDB_tblKontakty!A8&lt;&gt;"",MDB_tblKontakty!A8,"")</f>
      </c>
    </row>
    <row r="9" spans="1:2" ht="12.75">
      <c r="A9" s="25">
        <f>IF(MDB_osoba!A4&lt;&gt;"",MDB_osoba!A4,"")</f>
      </c>
      <c r="B9" s="25">
        <f>IF(MDB_tblKontakty!A9&lt;&gt;"",MDB_tblKontakty!A9,"")</f>
      </c>
    </row>
    <row r="10" spans="1:2" ht="12.75">
      <c r="A10" s="25">
        <f>IF(MDB_osoba!A4&lt;&gt;"",MDB_osoba!A4,"")</f>
      </c>
      <c r="B10" s="25" t="e">
        <f>IF(MDB_tblKontakty!A10&lt;&gt;"",MDB_tblKontakty!A10,"")</f>
        <v>#REF!</v>
      </c>
    </row>
    <row r="11" spans="1:2" ht="12.75">
      <c r="A11" s="25">
        <f>IF(MDB_osoba!A5&lt;&gt;"",MDB_osoba!A5,"")</f>
      </c>
      <c r="B11" s="25">
        <f>IF(MDB_tblKontakty!A11&lt;&gt;"",MDB_tblKontakty!A11,"")</f>
      </c>
    </row>
    <row r="12" spans="1:2" ht="12.75">
      <c r="A12" s="25">
        <f>IF(MDB_osoba!A5&lt;&gt;"",MDB_osoba!A5,"")</f>
      </c>
      <c r="B12" s="25">
        <f>IF(MDB_tblKontakty!A12&lt;&gt;"",MDB_tblKontakty!A12,"")</f>
      </c>
    </row>
    <row r="13" spans="1:2" ht="12.75">
      <c r="A13" s="25">
        <f>IF(MDB_osoba!A5&lt;&gt;"",MDB_osoba!A5,"")</f>
      </c>
      <c r="B13" s="25" t="e">
        <f>IF(MDB_tblKontakty!A13&lt;&gt;"",MDB_tblKontakty!A13,"")</f>
        <v>#REF!</v>
      </c>
    </row>
    <row r="14" spans="1:2" ht="12.75">
      <c r="A14" s="25">
        <f>IF(MDB_osoba!A6&lt;&gt;"",MDB_osoba!A6,"")</f>
      </c>
      <c r="B14" s="25">
        <f>IF(MDB_tblKontakty!A14&lt;&gt;"",MDB_tblKontakty!A14,"")</f>
      </c>
    </row>
    <row r="15" spans="1:2" ht="12.75">
      <c r="A15" s="25">
        <f>IF(MDB_osoba!A6&lt;&gt;"",MDB_osoba!A6,"")</f>
      </c>
      <c r="B15" s="25">
        <f>IF(MDB_tblKontakty!A15&lt;&gt;"",MDB_tblKontakty!A15,"")</f>
      </c>
    </row>
    <row r="16" spans="1:2" ht="12.75">
      <c r="A16" s="25">
        <f>IF(MDB_osoba!A6&lt;&gt;"",MDB_osoba!A6,"")</f>
      </c>
      <c r="B16" s="25" t="e">
        <f>IF(MDB_tblKontakty!A16&lt;&gt;"",MDB_tblKontakty!A16,"")</f>
        <v>#REF!</v>
      </c>
    </row>
    <row r="17" spans="1:2" ht="12.75">
      <c r="A17" s="25"/>
      <c r="B17" s="25"/>
    </row>
    <row r="18" spans="1:2" ht="12.75">
      <c r="A18" s="25"/>
      <c r="B18" s="25"/>
    </row>
    <row r="19" spans="1:2" ht="12.75">
      <c r="A19" s="25"/>
      <c r="B19" s="25"/>
    </row>
    <row r="20" spans="1:2" ht="12.75">
      <c r="A20" s="25"/>
      <c r="B20" s="25"/>
    </row>
    <row r="21" spans="1:2" ht="12.75">
      <c r="A21" s="25"/>
      <c r="B21" s="25"/>
    </row>
    <row r="22" ht="12.75">
      <c r="A22" s="25"/>
    </row>
    <row r="23" ht="12.75">
      <c r="A23" s="25"/>
    </row>
    <row r="24" ht="12.75">
      <c r="A24" s="25"/>
    </row>
    <row r="25" ht="12.75">
      <c r="A25" s="25"/>
    </row>
    <row r="26" ht="12.75">
      <c r="A26" s="25"/>
    </row>
  </sheetData>
  <sheetProtection/>
  <conditionalFormatting sqref="A2:B21">
    <cfRule type="cellIs" priority="1" dxfId="1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oHHo</dc:creator>
  <cp:keywords/>
  <dc:description/>
  <cp:lastModifiedBy>Hegerová Hana Ing.</cp:lastModifiedBy>
  <cp:lastPrinted>2013-11-20T13:10:10Z</cp:lastPrinted>
  <dcterms:created xsi:type="dcterms:W3CDTF">2006-12-19T14:20:17Z</dcterms:created>
  <dcterms:modified xsi:type="dcterms:W3CDTF">2013-11-20T13:10:12Z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