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firstSheet="8" activeTab="14"/>
  </bookViews>
  <sheets>
    <sheet name="Soupis" sheetId="1" r:id="rId1"/>
    <sheet name="Sumář P+V+F" sheetId="2" r:id="rId2"/>
    <sheet name="PŘÍJMY  " sheetId="3" r:id="rId3"/>
    <sheet name="Sumář OVS " sheetId="4" r:id="rId4"/>
    <sheet name="Sumář PO " sheetId="5" r:id="rId5"/>
    <sheet name="A- stavební investice" sheetId="6" r:id="rId6"/>
    <sheet name="B-proj.dokumentace" sheetId="7" r:id="rId7"/>
    <sheet name="C-nestavební inv." sheetId="8" r:id="rId8"/>
    <sheet name="D-OEP projekty" sheetId="9" r:id="rId9"/>
    <sheet name="E-OKR projekty" sheetId="10" r:id="rId10"/>
    <sheet name="F-příspěvky" sheetId="11" r:id="rId11"/>
    <sheet name="G-SNO" sheetId="12" r:id="rId12"/>
    <sheet name="H-MOVO" sheetId="13" r:id="rId13"/>
    <sheet name="CH-úvěr" sheetId="14" r:id="rId14"/>
    <sheet name="Rekapitulace" sheetId="15" r:id="rId15"/>
    <sheet name="Financování" sheetId="16" r:id="rId16"/>
    <sheet name="soc. fond" sheetId="17" r:id="rId17"/>
    <sheet name="FRB povodeň" sheetId="18" r:id="rId18"/>
    <sheet name="Příloha 5-FRB klasika" sheetId="19" r:id="rId19"/>
    <sheet name="MFČR" sheetId="20" r:id="rId20"/>
    <sheet name="MFČR 1b" sheetId="21" r:id="rId21"/>
    <sheet name="Soc. práv. ochr." sheetId="22" r:id="rId22"/>
    <sheet name="MPSV" sheetId="23" r:id="rId23"/>
    <sheet name="MZ ČR" sheetId="24" r:id="rId24"/>
    <sheet name="příloha 9 část A " sheetId="25" r:id="rId25"/>
    <sheet name="MŽP ČR" sheetId="26" r:id="rId26"/>
    <sheet name="MVČR " sheetId="27" r:id="rId27"/>
    <sheet name="MK ČR" sheetId="28" r:id="rId28"/>
    <sheet name="MK ČR A" sheetId="29" r:id="rId29"/>
    <sheet name="MV ČR 11 část A " sheetId="30" r:id="rId30"/>
    <sheet name="MPMR 11 část A " sheetId="31" r:id="rId31"/>
    <sheet name="přehled úvěrů,přehled o kom.obl" sheetId="32" r:id="rId32"/>
    <sheet name="Tabulka č. 3" sheetId="33" r:id="rId33"/>
    <sheet name="Sumář tab. č4" sheetId="34" r:id="rId34"/>
  </sheets>
  <externalReferences>
    <externalReference r:id="rId37"/>
    <externalReference r:id="rId38"/>
    <externalReference r:id="rId39"/>
    <externalReference r:id="rId40"/>
    <externalReference r:id="rId41"/>
  </externalReferences>
  <definedNames>
    <definedName name="_xlnm.Print_Titles" localSheetId="5">'A- stavební investice'!$1:$1</definedName>
    <definedName name="_xlnm.Print_Titles" localSheetId="6">'B-proj.dokumentace'!$1:$1</definedName>
    <definedName name="_xlnm.Print_Titles" localSheetId="7">'C-nestavební inv.'!$1:$1</definedName>
    <definedName name="_xlnm.Print_Titles" localSheetId="2">'PŘÍJMY  '!$1:$1</definedName>
    <definedName name="_xlnm.Print_Titles" localSheetId="14">'Rekapitulace'!$2:$2</definedName>
    <definedName name="_xlnm.Print_Titles" localSheetId="3">'Sumář OVS '!$1:$1</definedName>
    <definedName name="_xlnm.Print_Area" localSheetId="5">'A- stavební investice'!$A$1:$N$74</definedName>
    <definedName name="_xlnm.Print_Area" localSheetId="6">'B-proj.dokumentace'!$A$1:$N$80</definedName>
    <definedName name="_xlnm.Print_Area" localSheetId="7">'C-nestavební inv.'!$A$1:$M$41</definedName>
    <definedName name="_xlnm.Print_Area" localSheetId="8">'D-OEP projekty'!$A$1:$M$18</definedName>
    <definedName name="_xlnm.Print_Area" localSheetId="9">'E-OKR projekty'!$A$1:$M$16</definedName>
    <definedName name="_xlnm.Print_Area" localSheetId="10">'F-příspěvky'!$A$1:$N$26</definedName>
    <definedName name="_xlnm.Print_Area" localSheetId="17">'FRB povodeň'!$A$1:$G$27</definedName>
    <definedName name="_xlnm.Print_Area" localSheetId="11">'G-SNO'!$A$1:$N$9</definedName>
    <definedName name="_xlnm.Print_Area" localSheetId="12">'H-MOVO'!$A$1:$N$19</definedName>
    <definedName name="_xlnm.Print_Area" localSheetId="13">'CH-úvěr'!$A$1:$N$12</definedName>
    <definedName name="_xlnm.Print_Area" localSheetId="19">'MFČR'!$A$1:$I$30</definedName>
    <definedName name="_xlnm.Print_Area" localSheetId="20">'MFČR 1b'!$A$1:$G$25</definedName>
    <definedName name="_xlnm.Print_Area" localSheetId="27">'MK ČR'!$A$1:$H$47</definedName>
    <definedName name="_xlnm.Print_Area" localSheetId="28">'MK ČR A'!$A$1:$I$47</definedName>
    <definedName name="_xlnm.Print_Area" localSheetId="30">'MPMR 11 část A '!$A$1:$I$47</definedName>
    <definedName name="_xlnm.Print_Area" localSheetId="29">'MV ČR 11 část A '!$A$1:$I$47</definedName>
    <definedName name="_xlnm.Print_Area" localSheetId="26">'MVČR '!$A$1:$H$47</definedName>
    <definedName name="_xlnm.Print_Area" localSheetId="23">'MZ ČR'!$A$1:$H$48</definedName>
    <definedName name="_xlnm.Print_Area" localSheetId="25">'MŽP ČR'!$A$1:$H$41</definedName>
    <definedName name="_xlnm.Print_Area" localSheetId="2">'PŘÍJMY  '!$A$1:$G$167</definedName>
    <definedName name="_xlnm.Print_Area" localSheetId="18">'Příloha 5-FRB klasika'!$A$1:$G$23</definedName>
    <definedName name="_xlnm.Print_Area" localSheetId="24">'příloha 9 část A '!$A$1:$H$47</definedName>
    <definedName name="_xlnm.Print_Area" localSheetId="14">'Rekapitulace'!$A$2:$P$8</definedName>
    <definedName name="_xlnm.Print_Area" localSheetId="16">'soc. fond'!$A$1:$E$38</definedName>
    <definedName name="_xlnm.Print_Area" localSheetId="3">'Sumář OVS '!$A$1:$L$82</definedName>
    <definedName name="_xlnm.Print_Area" localSheetId="1">'Sumář P+V+F'!$A$1:$H$54</definedName>
    <definedName name="_xlnm.Print_Area" localSheetId="4">'Sumář PO '!$A$1:$I$9</definedName>
    <definedName name="Odložené_zahájení" localSheetId="2">#REF!</definedName>
    <definedName name="Odložené_zahájení" localSheetId="3">#REF!</definedName>
    <definedName name="Odložené_zahájení" localSheetId="4">#REF!</definedName>
    <definedName name="Odložené_zahájení">#REF!</definedName>
    <definedName name="Rozestavěné_stavby" localSheetId="2">#REF!</definedName>
    <definedName name="Rozestavěné_stavby" localSheetId="3">#REF!</definedName>
    <definedName name="Rozestavěné_stavby" localSheetId="4">#REF!</definedName>
    <definedName name="Rozestavěné_stavby">#REF!</definedName>
    <definedName name="Soupis98" localSheetId="2">#REF!</definedName>
    <definedName name="Soupis98" localSheetId="3">#REF!</definedName>
    <definedName name="Soupis98" localSheetId="4">#REF!</definedName>
    <definedName name="Soupis98">#REF!</definedName>
    <definedName name="Sumář99_Dotaz_plán99" localSheetId="2">#REF!</definedName>
    <definedName name="Sumář99_Dotaz_plán99" localSheetId="3">#REF!</definedName>
    <definedName name="Sumář99_Dotaz_plán99" localSheetId="4">#REF!</definedName>
    <definedName name="Sumář99_Dotaz_plán99">#REF!</definedName>
    <definedName name="Sumář99_Dotaz98" localSheetId="2">#REF!</definedName>
    <definedName name="Sumář99_Dotaz98" localSheetId="3">#REF!</definedName>
    <definedName name="Sumář99_Dotaz98" localSheetId="4">#REF!</definedName>
    <definedName name="Sumář99_Dotaz98">#REF!</definedName>
  </definedNames>
  <calcPr fullCalcOnLoad="1"/>
</workbook>
</file>

<file path=xl/sharedStrings.xml><?xml version="1.0" encoding="utf-8"?>
<sst xmlns="http://schemas.openxmlformats.org/spreadsheetml/2006/main" count="2053" uniqueCount="1136">
  <si>
    <t>Ministerstvo vnitra ČR</t>
  </si>
  <si>
    <t>Dotace pro SDH obcím</t>
  </si>
  <si>
    <t>Ministerstvo kultury ČR</t>
  </si>
  <si>
    <t>Knihovna 21.století</t>
  </si>
  <si>
    <t>Moravské divadlo Olomouc</t>
  </si>
  <si>
    <t>Moravská filharmonie Olomouc</t>
  </si>
  <si>
    <t>Příloha č. 11 k vyhlášce č. 52/2008 Sb.</t>
  </si>
  <si>
    <t>IČ příjemce:</t>
  </si>
  <si>
    <t>Evid. číslo žádosti z rozhodnutí:</t>
  </si>
  <si>
    <t>Finanční vypořádání dotací a návratných finančních výpomocí poskytnutých obcím, dobrovolným svazkům obcí, krajům nebo hlavnímu městu Praze</t>
  </si>
  <si>
    <t xml:space="preserve">z rozpočtu Evropské unie a z prostředků finančních mechanismů </t>
  </si>
  <si>
    <t xml:space="preserve">Poskytnuto
k 31. 12. 2008     </t>
  </si>
  <si>
    <t>Čerpáno
k 31. 12. 2008</t>
  </si>
  <si>
    <t>Vráceno 
v průběhu roku
na
příjmový účet
poskytovatele</t>
  </si>
  <si>
    <t>6 =  2 - 3 - 4 - 5</t>
  </si>
  <si>
    <t>Publikace "Sloup Nejsvětější Trojice v Olomouci"</t>
  </si>
  <si>
    <t>Regenerace MPR a MPZ</t>
  </si>
  <si>
    <t>A.2. Investiční dotace celkem</t>
  </si>
  <si>
    <t>A.4. Dotace a  návratné finanční výpomoci celkem
    (A.1.+ A.2. + A.3.)</t>
  </si>
  <si>
    <t>ve sloupci c) jednotlivým titulem se rozumí účel stanovený v rozhodnutí, event. v dohodě nebo smlouvě o poskytnutí dotace nebo návratné finanční výpomoci</t>
  </si>
  <si>
    <t>sloupec 2 - uvádí se výše dotace převedené poskytovatelem na účet příjemce nebo čerpané příjemcem z rozpočtového výdajového účtu v rámci limitu stanoveného poskytovatelem k 31.12.2…</t>
  </si>
  <si>
    <t>sloupec 3 - vyplňuje se, pokud příjemce provedl vratku dotace nebo návratné finanční výpomoci, případně její části již v průběhu roku, za který se provádí finanční vypořádání, na výdajový  účet poskytovatele</t>
  </si>
  <si>
    <t>sloupec 4 - vyplňuje se, pokud příjemce provedl vratku dotace nebo návratné finanční výpomoci, případně její části již v průběhu roku, za který se provádí finanční vypořádání, na příjmový  účet poskytovatele</t>
  </si>
  <si>
    <t>sloupec 5 - uvádí se výše skutečně použitých prostředků příjemcem z poskytnuté dotace nebo návratné finanční výpomoci k 31.12.2…</t>
  </si>
  <si>
    <t>sloupec 6 - uvádí se vratka dotace nebo návratné finanční výpomoci při finančním vypořádání; rovná se sloupec 2 minus sloupec 3 minus sloupec 4 minus sloupec 5</t>
  </si>
  <si>
    <r>
      <t>Poskytovatel</t>
    </r>
    <r>
      <rPr>
        <vertAlign val="superscript"/>
        <sz val="10"/>
        <rFont val="Arial CE"/>
        <family val="2"/>
      </rPr>
      <t>1:</t>
    </r>
  </si>
  <si>
    <r>
      <t>Část A</t>
    </r>
    <r>
      <rPr>
        <sz val="10"/>
        <rFont val="Arial CE"/>
        <family val="2"/>
      </rPr>
      <t xml:space="preserve">. Finanční vypořádání dotací a návratných finančních výpomocí poskytnutých ze státního rozpočtu s výjimkou dotací na projekty spolufinancované  </t>
    </r>
  </si>
  <si>
    <r>
      <t xml:space="preserve">Vráceno 
v průběhu roku
</t>
    </r>
    <r>
      <rPr>
        <sz val="10"/>
        <rFont val="Arial CE"/>
        <family val="2"/>
      </rPr>
      <t>na
výdajový účet
poskytovatele</t>
    </r>
  </si>
  <si>
    <r>
      <t>1</t>
    </r>
    <r>
      <rPr>
        <sz val="10"/>
        <rFont val="Arial CE"/>
        <family val="2"/>
      </rPr>
      <t xml:space="preserve"> vyplňuje se pouze v případě, že poskytovatelem je úřad práce nebo jiná organizační složka státu, kterou určí zvláštní zákon, tzn. pokud poskytovatel je organizační složkou státu, ale není totožný se správcem kapitoly</t>
    </r>
  </si>
  <si>
    <t>Systém včasné intervence + kamerový systém</t>
  </si>
  <si>
    <t>Ministerstvo pro místní rozvoj ČR</t>
  </si>
  <si>
    <t>Krytí propadu daňových příjmů vzniklých v souvislosti s no-</t>
  </si>
  <si>
    <t>velou zákona č. 243/2000, o rozpočtovém určení daní</t>
  </si>
  <si>
    <t>Tabulka č. 3</t>
  </si>
  <si>
    <t>termín odevzdání: 20. 2. 2009</t>
  </si>
  <si>
    <t>Nevyčerpané finanční prostředky poskytnuté obci z rozpočtu Olomouckého kraje v roce 2008                       a vrácené v roce 2009</t>
  </si>
  <si>
    <t>Dotační titul</t>
  </si>
  <si>
    <t>Výše poskytnutých dotací k 31.12.2008</t>
  </si>
  <si>
    <t>Vratka dotace v roce 2009</t>
  </si>
  <si>
    <t>Knihovna města Olomouce na zajištění regionálních funkcí knihoven v roce 2008</t>
  </si>
  <si>
    <t>pro Moravské divadlo (2 mil. Kč), Mor. filharmonii (1.900 tis. Kč) a Divadlo hudby (100 tis. Kč)</t>
  </si>
  <si>
    <t>projekt EUROPE DIRECT</t>
  </si>
  <si>
    <t>hospodaření v lesích</t>
  </si>
  <si>
    <t>pro MŠ I. Herrmanna na projekt "Informační centra EVVO"</t>
  </si>
  <si>
    <t>Upravený rozpočet                      k 23.12.2008                                      v Kč</t>
  </si>
  <si>
    <t>G - investice SNO, a. s. hrazené z nájemného vč. DPH</t>
  </si>
  <si>
    <t>Erenburgova 26 (DPS)</t>
  </si>
  <si>
    <t>realizuje SNO, a. s.</t>
  </si>
  <si>
    <t>Fischerova 6 - klubovna pro seniory</t>
  </si>
  <si>
    <t>Horní nám. 10 - vybudování 3 bytových jednotek</t>
  </si>
  <si>
    <t>J.Opletala 1</t>
  </si>
  <si>
    <t>Politických vězňů 4 - DPS</t>
  </si>
  <si>
    <t>Purkyňova 3</t>
  </si>
  <si>
    <t xml:space="preserve">Mezisoučet </t>
  </si>
  <si>
    <t>Upravený rozpočet                    k 26.11.2008</t>
  </si>
  <si>
    <t>Upravený rozpočet                       k 23.12.2008                                          v Kč</t>
  </si>
  <si>
    <t>H - investice MOVO, a. s. hrazené z nájemného vč. DPH</t>
  </si>
  <si>
    <t>Čerpací stanice OV Chomoutov - sídliště RD</t>
  </si>
  <si>
    <t>ČOV Olomouc</t>
  </si>
  <si>
    <t>realizuje MOVO, a. s.</t>
  </si>
  <si>
    <t>Jablonského - rekonstrukce kanalizace</t>
  </si>
  <si>
    <t>Projektová dokumentace</t>
  </si>
  <si>
    <t>Přeložka sběrače C - do SMV a. s.</t>
  </si>
  <si>
    <t>Realizace měřitelných okrsků dle schválené studie</t>
  </si>
  <si>
    <t>Rekonstrukce kanalizace Klicperova - Demlova - dokončení</t>
  </si>
  <si>
    <t>Rekonstrukce kanalizace Zamenhofova, Poupětova, Wolkerova</t>
  </si>
  <si>
    <t>Rekonstrukce olověných přípojek do objektů ve vlastnictví SmOl</t>
  </si>
  <si>
    <t>Rekonstrukce stoky BVIIf ul. Marie Pospíšilové</t>
  </si>
  <si>
    <t>Rekonstrukce stoky EX  - ul. Šubová</t>
  </si>
  <si>
    <t>Rekonstrukce veřejných částí kanalizačních přípojek</t>
  </si>
  <si>
    <t>Rekonstrukce vodovodu Zamenhofova, Poupětova</t>
  </si>
  <si>
    <t>U Háje - rekonstrukce kanalizace</t>
  </si>
  <si>
    <t>U Staré Moravy - rekonstrukce kanalizace</t>
  </si>
  <si>
    <t>Zaměřování stokové sítě pro GIS</t>
  </si>
  <si>
    <t>Bratří Wolfů, Zikmundova - výstavba inženýrských sítí</t>
  </si>
  <si>
    <t>upravený rozpočet                       k 18.9.2007</t>
  </si>
  <si>
    <t>změna</t>
  </si>
  <si>
    <t xml:space="preserve">upravený rozpočet                                k 30.10.2007                     </t>
  </si>
  <si>
    <t>Upravený rozpočet                          k 26.11.2008                                  v Kč</t>
  </si>
  <si>
    <t>Upravený rozpočet                k 23.12.2008                                                  v Kč</t>
  </si>
  <si>
    <t>Investice MmOl (vlastní zdroje + dotační tituly)</t>
  </si>
  <si>
    <t>tabulka A, B, C, D, E, F</t>
  </si>
  <si>
    <t>06 - odbor in. auditu a kontroly</t>
  </si>
  <si>
    <t>Pol.</t>
  </si>
  <si>
    <t>poplatek za lázeňský nebo rekreační pobyt</t>
  </si>
  <si>
    <t>poplatek  za užívání veřejného prostranství</t>
  </si>
  <si>
    <t>poplatek ze vstupného</t>
  </si>
  <si>
    <t>poplatek z ubytovací kapacity</t>
  </si>
  <si>
    <t>poplatek za povolení k vjezdu do vybraných míst</t>
  </si>
  <si>
    <t>poplatek za provozovaný výherní hrací přístroj</t>
  </si>
  <si>
    <t>místní poplatek za provozovaný výherní hrací automat</t>
  </si>
  <si>
    <t>odvod výtěžku z provozování loterií</t>
  </si>
  <si>
    <t>odvod části výtěžku z výherních hracích přístrojů</t>
  </si>
  <si>
    <t>příjmy za zkoušky z odborné způsobilosti od</t>
  </si>
  <si>
    <t>žadatelů o řidičské oprávnění</t>
  </si>
  <si>
    <t>správní poplatky - VHP</t>
  </si>
  <si>
    <t>správní poplatky</t>
  </si>
  <si>
    <t>poplatky celkem</t>
  </si>
  <si>
    <t>Celkem tř. 1 - DAŇOVÉ PŘÍJMY</t>
  </si>
  <si>
    <t>příjmy z poskytování služeb a výrobků</t>
  </si>
  <si>
    <t xml:space="preserve">příjmy z jeslí                                                                                             </t>
  </si>
  <si>
    <t>Azylový dům</t>
  </si>
  <si>
    <t xml:space="preserve">Domov pro ženy a matky s dětmi                                                            </t>
  </si>
  <si>
    <t>provozování fontány a pítek v přednádražním prostoru</t>
  </si>
  <si>
    <t>Celkem odbor majetkoprávní</t>
  </si>
  <si>
    <t>vodní plochy, povodňová mříž zatrubnění Nemilanky, odvodňovací koryto v Povel. ul., vodočty a zař. CO, přečerp. stanice              v Chomoutově, dešť. kanalizace</t>
  </si>
  <si>
    <t>Celkem odbor ochrany</t>
  </si>
  <si>
    <t>Celkem objednávky veř. služeb dle odborů</t>
  </si>
  <si>
    <t>TSMO, a. s. celkem</t>
  </si>
  <si>
    <t>Dopravní obslužnost celkem</t>
  </si>
  <si>
    <t xml:space="preserve">z toho: DPMO, a. s. </t>
  </si>
  <si>
    <t xml:space="preserve">           Connex, a. s.</t>
  </si>
  <si>
    <t xml:space="preserve">           ostatní</t>
  </si>
  <si>
    <t>FLORA, a. s. celkem</t>
  </si>
  <si>
    <t>Správa nemovitostí Olomouc, a. s.</t>
  </si>
  <si>
    <t>CELKEM obj. veř. služeb dle subjektů</t>
  </si>
  <si>
    <t>rozdíl - rozpis - sumář</t>
  </si>
  <si>
    <r>
      <t>ÚZ 17004</t>
    </r>
    <r>
      <rPr>
        <sz val="8"/>
        <rFont val="Arial Narrow"/>
        <family val="2"/>
      </rPr>
      <t>, org. 10561</t>
    </r>
  </si>
  <si>
    <r>
      <t xml:space="preserve">ÚZ 17004, </t>
    </r>
    <r>
      <rPr>
        <sz val="8"/>
        <rFont val="Arial Narrow"/>
        <family val="2"/>
      </rPr>
      <t>org. 10562: z toho zimní posypové služby 12.291 tis. (org. 105621)</t>
    </r>
  </si>
  <si>
    <r>
      <t xml:space="preserve">ÚZ 17004, </t>
    </r>
    <r>
      <rPr>
        <sz val="8"/>
        <rFont val="Arial Narrow"/>
        <family val="2"/>
      </rPr>
      <t>org. 10563</t>
    </r>
  </si>
  <si>
    <r>
      <t xml:space="preserve">ÚZ 17004, </t>
    </r>
    <r>
      <rPr>
        <sz val="8"/>
        <rFont val="Arial Narrow"/>
        <family val="2"/>
      </rPr>
      <t>org. 10564</t>
    </r>
  </si>
  <si>
    <r>
      <t xml:space="preserve">ÚZ 17004, </t>
    </r>
    <r>
      <rPr>
        <sz val="8"/>
        <rFont val="Arial Narrow"/>
        <family val="2"/>
      </rPr>
      <t>org. 10565</t>
    </r>
  </si>
  <si>
    <r>
      <t xml:space="preserve">ÚZ 17004, </t>
    </r>
    <r>
      <rPr>
        <sz val="8"/>
        <rFont val="Arial Narrow"/>
        <family val="2"/>
      </rPr>
      <t>org. 10566</t>
    </r>
  </si>
  <si>
    <r>
      <t xml:space="preserve">ÚZ 17004, </t>
    </r>
    <r>
      <rPr>
        <sz val="8"/>
        <rFont val="Arial Narrow"/>
        <family val="2"/>
      </rPr>
      <t>org. 10567</t>
    </r>
  </si>
  <si>
    <r>
      <t xml:space="preserve">ÚZ 17004, </t>
    </r>
    <r>
      <rPr>
        <sz val="8"/>
        <rFont val="Arial Narrow"/>
        <family val="2"/>
      </rPr>
      <t>org. 10568</t>
    </r>
  </si>
  <si>
    <r>
      <t xml:space="preserve">ÚZ 17004, </t>
    </r>
    <r>
      <rPr>
        <sz val="8"/>
        <rFont val="Arial Narrow"/>
        <family val="2"/>
      </rPr>
      <t xml:space="preserve">org. 1056 </t>
    </r>
  </si>
  <si>
    <r>
      <t xml:space="preserve">ÚZ 17004, </t>
    </r>
    <r>
      <rPr>
        <sz val="8"/>
        <rFont val="Arial Narrow"/>
        <family val="2"/>
      </rPr>
      <t>org. 1056</t>
    </r>
  </si>
  <si>
    <r>
      <t xml:space="preserve">ÚZ 17004, </t>
    </r>
    <r>
      <rPr>
        <sz val="8"/>
        <rFont val="Arial Narrow"/>
        <family val="2"/>
      </rPr>
      <t>org. 10561</t>
    </r>
  </si>
  <si>
    <r>
      <t xml:space="preserve">ÚZ 17004, </t>
    </r>
    <r>
      <rPr>
        <sz val="8"/>
        <rFont val="Arial Narrow"/>
        <family val="2"/>
      </rPr>
      <t>org. 1056 - 24 tis. Kč Památník bojovníků za svobodu a demokracii,                               222 tis. Kč Michalské schody</t>
    </r>
  </si>
  <si>
    <r>
      <t xml:space="preserve">ÚZ 17004, </t>
    </r>
    <r>
      <rPr>
        <sz val="8"/>
        <rFont val="Arial Narrow"/>
        <family val="2"/>
      </rPr>
      <t>org. 1056 (výměna čerpadla, rekonstr. filtr. zařízení)</t>
    </r>
  </si>
  <si>
    <t xml:space="preserve">nahodilé příjmy z minulých let - neopakující se platby (vratky sankcí, uhrazené pohledávky od zaměstnaců apod.) </t>
  </si>
  <si>
    <t>neidentifikované příjmy</t>
  </si>
  <si>
    <t>mylné platby - nerozpočtují se</t>
  </si>
  <si>
    <t>od zaměstnanců MmOl do sociálního fondu</t>
  </si>
  <si>
    <t>úhrady od obecních úřadů za výkon státní správy</t>
  </si>
  <si>
    <t>Schválený rozpočet                r. 2008</t>
  </si>
  <si>
    <t>Městská policie</t>
  </si>
  <si>
    <t>platby DPMO, a. s. za pronájem tramvají - převedno z hlavní činnosti do činnosti hospodářské</t>
  </si>
  <si>
    <t>neinv. přij. transf. v rámci souhrn. dotač. vztahu</t>
  </si>
  <si>
    <t>neinvestiční transfery od obcí</t>
  </si>
  <si>
    <t>přijaté pojistné náhrady</t>
  </si>
  <si>
    <t>FK Holice - Hodolany - příspěvek na výstavbu fotbalové hrací plochy                        s umělým osvětlením</t>
  </si>
  <si>
    <t>Konzervatoř Evangelické akademie - příspěvek na přestavbu budovy ul. Wurmova 13</t>
  </si>
  <si>
    <t>Moravská filharmonie Olomouc - pořízení hudebních nástrojů</t>
  </si>
  <si>
    <t>realizuje ekonomický odbor</t>
  </si>
  <si>
    <t>Moravské divadlo - zakoupení hudebních nástrojů</t>
  </si>
  <si>
    <t>MŠ I. Hermanna - rekonstrukce sociálního zařízení</t>
  </si>
  <si>
    <t>MŠ Dělnická - rekonstrukce soc. zařízení a 6. oddělení</t>
  </si>
  <si>
    <t>Příspěvek  o. s. Pamatováček - rekonstrukce prostor</t>
  </si>
  <si>
    <t>Římskokatolická farnost Sv. Michala - příspěvek na pořízení zvonu</t>
  </si>
  <si>
    <t>SPEA, s. r. o. - příspěvek na zhodn. Nemovitosti ZŠ a MŠ Dvorského</t>
  </si>
  <si>
    <t>realizuje odbor majetkoprávní</t>
  </si>
  <si>
    <t>Vodovod Pomoraví - členský investiční podíl svazku obcí</t>
  </si>
  <si>
    <t>realizuje odbor investic - z.p. 026 - ZBÚ</t>
  </si>
  <si>
    <t>Zdravotnická záchranná služba Ol. kraje - nákup sanitního vozidla</t>
  </si>
  <si>
    <t>ZOO Sv. Kopeček - nákup chladících boxů</t>
  </si>
  <si>
    <t>ZOO Sv. Kopeček - rekonstrukce střechy pavilonu přímorožců</t>
  </si>
  <si>
    <t>ZŠ a MŠ Demlova - rekonstrukce fasády a výměna bolet. panelů</t>
  </si>
  <si>
    <t>ZŠ Holečkova - dětské hřiště pro MŠ Holečkova</t>
  </si>
  <si>
    <t>MŠ Mozartova 6 - rekonstrukce sklepních prostor</t>
  </si>
  <si>
    <t>Upravený rozpočet                   k 26.11.2008                                        v Kč</t>
  </si>
  <si>
    <t>Upravený rozpočet                   k 23.12.2008                                              v Kč</t>
  </si>
  <si>
    <t>CH - investiční akce - schválené čerpání úvěru na rok 2008</t>
  </si>
  <si>
    <t>Výkupy pozemků</t>
  </si>
  <si>
    <t>ÚZ 12 - real. odbor majetkoprávní</t>
  </si>
  <si>
    <t>Rekonstrukce a dobudování stokové sítě města - II. část</t>
  </si>
  <si>
    <t>ÚZ 12 - realizuje odbor investic</t>
  </si>
  <si>
    <t>Komunikace</t>
  </si>
  <si>
    <t>Generála Píky - rek. komunikace a inž. sítí</t>
  </si>
  <si>
    <t>Za školou - rek. komunikace a inž. sítí</t>
  </si>
  <si>
    <t>Malinovského - rek. komunikace a inž. sítí</t>
  </si>
  <si>
    <t>Krakovská - rek. komunikace a inž. sítí</t>
  </si>
  <si>
    <t>Upravený rozpočet                       k 26.11.2008                            v Kč</t>
  </si>
  <si>
    <r>
      <t>4132</t>
    </r>
    <r>
      <rPr>
        <sz val="8"/>
        <rFont val="Arial CE"/>
        <family val="0"/>
      </rPr>
      <t>-převody z ostatních vlastních fondů</t>
    </r>
  </si>
  <si>
    <r>
      <t>6171</t>
    </r>
    <r>
      <rPr>
        <sz val="8"/>
        <rFont val="Arial CE"/>
        <family val="2"/>
      </rPr>
      <t>-činnost místní správy</t>
    </r>
  </si>
  <si>
    <r>
      <t>5169-</t>
    </r>
    <r>
      <rPr>
        <sz val="8"/>
        <rFont val="Arial CE"/>
        <family val="0"/>
      </rPr>
      <t>nákup ostatních služeb</t>
    </r>
  </si>
  <si>
    <r>
      <t>3619</t>
    </r>
    <r>
      <rPr>
        <sz val="8"/>
        <rFont val="Arial CE"/>
        <family val="0"/>
      </rPr>
      <t>-ostatní rozvoj</t>
    </r>
  </si>
  <si>
    <r>
      <t>5660-</t>
    </r>
    <r>
      <rPr>
        <sz val="8"/>
        <rFont val="Arial CE"/>
        <family val="2"/>
      </rPr>
      <t xml:space="preserve">neinv. půjčené prostř. obyvatelstvu </t>
    </r>
  </si>
  <si>
    <r>
      <t>5624</t>
    </r>
    <r>
      <rPr>
        <sz val="8"/>
        <rFont val="Arial CE"/>
        <family val="2"/>
      </rPr>
      <t>-neinv. půjč. prostř. spol. vlastníků jednotek</t>
    </r>
  </si>
  <si>
    <t>Upravený rozpočet                                      k 17.12.2008</t>
  </si>
  <si>
    <t>Upravený rozpočet                                      k 23.12.2008</t>
  </si>
  <si>
    <t>Čerpání                                                      k 31. 12. 2008</t>
  </si>
  <si>
    <t>% čerpání</t>
  </si>
  <si>
    <t>ZŠ Tererova  - odvodnění hřiště</t>
  </si>
  <si>
    <t>Mezisoučet</t>
  </si>
  <si>
    <r>
      <t>vlastní zdroje</t>
    </r>
    <r>
      <rPr>
        <b/>
        <sz val="10"/>
        <rFont val="Arial"/>
        <family val="2"/>
      </rPr>
      <t xml:space="preserve">  </t>
    </r>
  </si>
  <si>
    <r>
      <t>č. ú. 3125802/0800</t>
    </r>
    <r>
      <rPr>
        <sz val="9"/>
        <rFont val="Arial"/>
        <family val="2"/>
      </rPr>
      <t xml:space="preserve"> real. odbor investic</t>
    </r>
  </si>
  <si>
    <t xml:space="preserve">org. </t>
  </si>
  <si>
    <t>Schválený rozpočet na rok 2008                                                         v tis. Kč</t>
  </si>
  <si>
    <t>Upravený rozpočet                      k 26.11.2008                                                                   v Kč</t>
  </si>
  <si>
    <t xml:space="preserve"> B - projektová dokumentace</t>
  </si>
  <si>
    <t>Bezbariérové úpravy komunikací - trasa J</t>
  </si>
  <si>
    <t>Bezbariérové úpravy komunikací - trasa K</t>
  </si>
  <si>
    <t>Bystrovanská - rekonstr. komunikace</t>
  </si>
  <si>
    <t xml:space="preserve">Cyklostezky </t>
  </si>
  <si>
    <t>Černovír - hasičská zbrojnice</t>
  </si>
  <si>
    <t>Darwinova ul. - dešťová kanalizace</t>
  </si>
  <si>
    <t>Dolní náměstí - stavební úpravy</t>
  </si>
  <si>
    <t xml:space="preserve">DPS Slavonín </t>
  </si>
  <si>
    <t>Hamerská 1, Holice - zastávka MHD</t>
  </si>
  <si>
    <t>termín odevzdání: 5. 2. 2009</t>
  </si>
  <si>
    <t>Ministerstvo životního prostředí ČR</t>
  </si>
  <si>
    <t>Dotace zoologickým a botanickým zahradám</t>
  </si>
  <si>
    <t>Tabulka č. 1b</t>
  </si>
  <si>
    <t>Tabulka č. 1d</t>
  </si>
  <si>
    <t>Obec:   Olomouc</t>
  </si>
  <si>
    <t>termín odevzdání: 20.2.2009</t>
  </si>
  <si>
    <t xml:space="preserve">         Přehled úvěrů, půjček a finančních výpomocí přijatých obcemi od peněžních ústavů, jiných fyzických a právnických osob v roce 2008</t>
  </si>
  <si>
    <t xml:space="preserve">                                                                 Přehled o komunálních obligacích emitovaných obcemi v roce 2008</t>
  </si>
  <si>
    <t>(v tis. Kč)</t>
  </si>
  <si>
    <t>(v mil. Kč)</t>
  </si>
  <si>
    <t xml:space="preserve">Termín </t>
  </si>
  <si>
    <t>Výše</t>
  </si>
  <si>
    <t xml:space="preserve">Úroková </t>
  </si>
  <si>
    <t>Název obce</t>
  </si>
  <si>
    <t>Účel úvěru</t>
  </si>
  <si>
    <t>Výše úvěru</t>
  </si>
  <si>
    <t>Měna</t>
  </si>
  <si>
    <t>Poskytovatel úvěru</t>
  </si>
  <si>
    <t>splatnosti</t>
  </si>
  <si>
    <t xml:space="preserve">úroku </t>
  </si>
  <si>
    <t>Způsob ručení</t>
  </si>
  <si>
    <t>Obec</t>
  </si>
  <si>
    <t>Rok</t>
  </si>
  <si>
    <t>Povoleno</t>
  </si>
  <si>
    <t>Emitováno</t>
  </si>
  <si>
    <t>Splatnost</t>
  </si>
  <si>
    <t>sazba</t>
  </si>
  <si>
    <t>Účel použití</t>
  </si>
  <si>
    <t>Zadluženost k 31.12.2008</t>
  </si>
  <si>
    <t>v %</t>
  </si>
  <si>
    <t>financování čas. nesouladu</t>
  </si>
  <si>
    <t>mezi pravidelnými provoz.</t>
  </si>
  <si>
    <t>CZK</t>
  </si>
  <si>
    <t>Komerční banka,a.s.</t>
  </si>
  <si>
    <t>24.04.2009</t>
  </si>
  <si>
    <t>bez zajištění</t>
  </si>
  <si>
    <t>výdaji a příjmy</t>
  </si>
  <si>
    <t>financování investičních akcí</t>
  </si>
  <si>
    <t>Česká spořitelna,a.s.</t>
  </si>
  <si>
    <t>K r a j   c e l k e m</t>
  </si>
  <si>
    <t>Vypracoval :  Kroutilová</t>
  </si>
  <si>
    <t>Schválil :  Bc. Vičarová</t>
  </si>
  <si>
    <t xml:space="preserve">                Datum : 21.01.2009</t>
  </si>
  <si>
    <t xml:space="preserve">           Datum : 21.01.2009</t>
  </si>
  <si>
    <t xml:space="preserve">                 Razítko obecního úřadu :</t>
  </si>
  <si>
    <t>tel : 585 513 368</t>
  </si>
  <si>
    <t>tel :  585 513 315</t>
  </si>
  <si>
    <t>Hamerská 2, Holice - zastávka MHD</t>
  </si>
  <si>
    <t>Hany Kvapilové - rek. komunikace a inž. sítí</t>
  </si>
  <si>
    <t>Hráz Šantova ul.</t>
  </si>
  <si>
    <t>Hřbitov Neředín - kanalizace</t>
  </si>
  <si>
    <t>Inline stezky</t>
  </si>
  <si>
    <t>Jantarová stezka - úsek Hodolanská - Libušina</t>
  </si>
  <si>
    <t>Jeremenkova  - přednádražní prostor IV. a V. etapa</t>
  </si>
  <si>
    <t>Jižní, Zolova - rekonstrukce komunikace</t>
  </si>
  <si>
    <t>Kanalizace - rekonstrukce odlehčovací komory OK2A</t>
  </si>
  <si>
    <t>Kanalizační přípojky - FS II</t>
  </si>
  <si>
    <t>Kasárna Neředín – II. etapa</t>
  </si>
  <si>
    <t>Keplerova  - chodník pro pěší</t>
  </si>
  <si>
    <t xml:space="preserve">Komunikace  </t>
  </si>
  <si>
    <t>Lošov, ul. Svolinského - chodník a autobusová zastávka</t>
  </si>
  <si>
    <t>Lošov, ul. Svolinského - chodník a autobusová točna</t>
  </si>
  <si>
    <t>Moravská cyklostezka na území ORP Olomouc</t>
  </si>
  <si>
    <t>Mošnerova ul. - Okružní ul. propojení komunikace</t>
  </si>
  <si>
    <t>MŠ Herrmannova - energetická opatření</t>
  </si>
  <si>
    <t xml:space="preserve">MŠ Nemilany </t>
  </si>
  <si>
    <t>MŠ Zeyerova - rekonstrukce ŠJ</t>
  </si>
  <si>
    <t>Multifunkční hala</t>
  </si>
  <si>
    <t>Neředínská - kanalizace</t>
  </si>
  <si>
    <t>Neředínská, U dvora, Letců - rekonstrukce komunikace a inž. sítí</t>
  </si>
  <si>
    <t>Obnova mobiliáře a cestní sítě v olomouckých historických sadech</t>
  </si>
  <si>
    <t>Olomouc - komunikace Pražská - Křelovská</t>
  </si>
  <si>
    <t xml:space="preserve">Plavecký bazén - rekonstrukce sauny </t>
  </si>
  <si>
    <t>Protipovodňová opatření na Nemilance</t>
  </si>
  <si>
    <t>Protipovodňová opatření  - etapa II B</t>
  </si>
  <si>
    <t>Přáslavická svodnice - přeložka</t>
  </si>
  <si>
    <t>Přeložka sběrače C</t>
  </si>
  <si>
    <t>Radnice - klimatizace</t>
  </si>
  <si>
    <t>Rekonstrukce a opravy místních komunikací</t>
  </si>
  <si>
    <t>Skupova - rozšíření parkovacích stání</t>
  </si>
  <si>
    <t>Slavonínská - chodník</t>
  </si>
  <si>
    <t>Sokolská ul. 19 - stavební úpravy</t>
  </si>
  <si>
    <t>Sportovní areál při ZŠ Heyrovského</t>
  </si>
  <si>
    <t>Svatoplukova 11 - rekonstrukce ZŠ - investiční záměr</t>
  </si>
  <si>
    <t>Tererovo náměstí, okolí - rozšíření parkovacích možností</t>
  </si>
  <si>
    <t>Tererovo náměstí - evakuační středisko - odstranění vlhkosti</t>
  </si>
  <si>
    <t xml:space="preserve">Trnkova - rozšíření parkovacích stání </t>
  </si>
  <si>
    <t>Týneček - Chválkovice - cyklostezka</t>
  </si>
  <si>
    <t>U botanické zahrady - rekonstrukce parkovacích stání</t>
  </si>
  <si>
    <t>ul. 1.máje - stavební úpravy komunikace</t>
  </si>
  <si>
    <t>ul. 8.května - stavební úpravy komunikace</t>
  </si>
  <si>
    <t>Ul. Farského - parkovací stání</t>
  </si>
  <si>
    <t>ul. Na Zákopě - rekonstrukce komunikace a inženýrských sítí</t>
  </si>
  <si>
    <t>Úpravy ulice Zikova</t>
  </si>
  <si>
    <t xml:space="preserve">Veřejné osvětlení </t>
  </si>
  <si>
    <t>Vybudování záchytné nádrže na přívalové srážky u skládky Grygov</t>
  </si>
  <si>
    <t>Výstaviště Flora Olomouc, a. s. - tržiště</t>
  </si>
  <si>
    <t>Za školou - rekonstrukce komunikace a inženýrských sítí</t>
  </si>
  <si>
    <t>Zabezpečení kanalizace - Novosadský Dvůr</t>
  </si>
  <si>
    <t>Zikmundova ul. - vodovod</t>
  </si>
  <si>
    <t>Zolova - Kafkova - chodník</t>
  </si>
  <si>
    <t>ZOO Olomouc Svatý Kopeček - pavilon lidoopů</t>
  </si>
  <si>
    <t>ZŠ Holečkova - II. etapa odstranění poruch konstrukčního systému</t>
  </si>
  <si>
    <t>ZŠ Petřkova - rekonstrukce výdejny stravy</t>
  </si>
  <si>
    <t>ZŠ Stupkova - energetická opatření</t>
  </si>
  <si>
    <r>
      <t>ÚZ 91628</t>
    </r>
    <r>
      <rPr>
        <sz val="10"/>
        <rFont val="Arial"/>
        <family val="2"/>
      </rPr>
      <t xml:space="preserve"> - realizuje odbor investic</t>
    </r>
  </si>
  <si>
    <r>
      <t xml:space="preserve">ÚZ 91628 </t>
    </r>
    <r>
      <rPr>
        <sz val="10"/>
        <rFont val="Arial"/>
        <family val="2"/>
      </rPr>
      <t>- realizuje odbor investic</t>
    </r>
  </si>
  <si>
    <t>Upravený rozpočet               k 26.11.2008                                                    v Kč</t>
  </si>
  <si>
    <t>Upravený rozpočet            k 23.12.2008                                                 v Kč</t>
  </si>
  <si>
    <t>D - ostatní nákup dlouhodobého nehmotného majetku - realizuje odbor evropských projektů</t>
  </si>
  <si>
    <t>Dolní náměstí</t>
  </si>
  <si>
    <t>InLine hřiště (InLine stezky)</t>
  </si>
  <si>
    <t>IPRM - centrum, doprava, vzdělávání</t>
  </si>
  <si>
    <t>Koordinace IPRÚ Olomouc</t>
  </si>
  <si>
    <t>Kasárna Neředín -  II.etapa</t>
  </si>
  <si>
    <t>Nákup vozidel MHD - autobusy</t>
  </si>
  <si>
    <t>Nákup vozidel MHD - tramvaje</t>
  </si>
  <si>
    <t>Obnova olomouckých historických parků</t>
  </si>
  <si>
    <t>Projektová příprava</t>
  </si>
  <si>
    <t>Přednádražní prostor</t>
  </si>
  <si>
    <t>Rekonstrukce a opravy komunikací</t>
  </si>
  <si>
    <t xml:space="preserve">realizuje MOVO, a. s. </t>
  </si>
  <si>
    <t>sloupec 2 - uvádí se celkový objem dotace na výkon SPOD poskytnutý ze státního rozpočtu v roce 2008</t>
  </si>
  <si>
    <t>sloupec 3 - uvádí se celkový objem skutečných výdajů na výkon SPOD v roce 2008</t>
  </si>
  <si>
    <t>sloupec 4 - vyplňuje se, pokud příjemce provedl vratku dotace na výkon SPOD</t>
  </si>
  <si>
    <t>sloupec 5 - vyplňuje se, pokud příjemce uplatňuje požadavek na doplatek dotace na výkon SPOD</t>
  </si>
  <si>
    <t>Počet případů k 31.12.2008</t>
  </si>
  <si>
    <t>Počet pracovníků                      k 31.12.2008</t>
  </si>
  <si>
    <t>sloupec 1 - uvádí se účelový znak dotace</t>
  </si>
  <si>
    <t>sloupec 2 - uvádí se evidovaný počet případů k 31.12.2008, resp. k 1.1.2009 (počet spisů Om, spisy Nom a počty žadatelů o náhradní rodinnou péči)</t>
  </si>
  <si>
    <t xml:space="preserve">sloupec 3 - uvádí se počet pracovníků obecního úřadu na úseku sociálně-právní ochrany dětí </t>
  </si>
  <si>
    <t>údaje musí vycházet z ročních statistických výkazů V (MPSV) 20-01 o výkonu sociálně právní ochrany dětí</t>
  </si>
  <si>
    <t>Sestavil:</t>
  </si>
  <si>
    <t>ing.Miloš Krpata</t>
  </si>
  <si>
    <t>Datum a podpis:</t>
  </si>
  <si>
    <t>Příloha č. 9 k vyhlášce č.52/2008 Sb.</t>
  </si>
  <si>
    <t>Příjemce:</t>
  </si>
  <si>
    <t>Kapitola:</t>
  </si>
  <si>
    <t>Ministerstvo práce a sociálních věcí ČR</t>
  </si>
  <si>
    <t xml:space="preserve">                  Finanční vypořádání dotací a návratných finančních výpomocí poskytnutým obcím, dobrovolným svazkům obcí,  </t>
  </si>
  <si>
    <t xml:space="preserve">                       příjemcům dotace na poskytování sociálních služeb prostřednictvím kraje nebo hlavního města Prahy</t>
  </si>
  <si>
    <t xml:space="preserve">                                                spolufinancované z rozpočtu Evropské unie a z prostředků finančních mechanismů</t>
  </si>
  <si>
    <t>v Kč na dvě desetinná místa</t>
  </si>
  <si>
    <t>Poskytnuto            k 31.12.2008</t>
  </si>
  <si>
    <t>Čerpáno                  k 31. 12. 2008</t>
  </si>
  <si>
    <t>Vráceno v průběhu roku zpět na účet kraje</t>
  </si>
  <si>
    <t>Skutečně použito                           k 31.12.2008</t>
  </si>
  <si>
    <t>Vratka dotace a návratné finanční výpomoci při finančním vypořádání</t>
  </si>
  <si>
    <t xml:space="preserve">Poskytnutý a použitý doplatek v běžném roce za rok minulý*          </t>
  </si>
  <si>
    <t>a</t>
  </si>
  <si>
    <t>b</t>
  </si>
  <si>
    <t>5 = 2 - 3 - 4</t>
  </si>
  <si>
    <t>A.1. Neinvestiční dotace celkem</t>
  </si>
  <si>
    <t>v tom:                                                                            jednotlivé tituly : dávky pomoci v HN, dávky zdravotně postiženým občanům, příspěvek při péči o blízkou nebo jinou osobu</t>
  </si>
  <si>
    <t>Příspěvek na péči</t>
  </si>
  <si>
    <t>Poskytování sociálních služeb</t>
  </si>
  <si>
    <t xml:space="preserve">A. Dotace a návratné finanční výpomoci celkem </t>
  </si>
  <si>
    <t>Vysvětlivky:</t>
  </si>
  <si>
    <t xml:space="preserve">sloupec 1 - uvádí se výše dotace nebo návratné finanční výpomoci stanovená v rozhodnutí event. dohodě nebo smlouvě o poskytnutí dotace nebo návratné finanční výpomoci </t>
  </si>
  <si>
    <t xml:space="preserve">                 (včetně doplatku za rok 2007 = sloupec 6)</t>
  </si>
  <si>
    <r>
      <t xml:space="preserve">ÚZ 17004, </t>
    </r>
    <r>
      <rPr>
        <sz val="8"/>
        <rFont val="Arial Narrow"/>
        <family val="2"/>
      </rPr>
      <t>org.1056:v tom údržba vodních ploch (napouštění, vypouštění, čištění a údržba rybníku Tabulák a kašny u Jalty) 234 tis., údržba povodňové mříže Nemilanka 24 tis., údržba odvodňovacího koryta v Povelské ul. 26 tis.</t>
    </r>
  </si>
  <si>
    <t>navýšení: zdroje města 2.372.062,- Kč, st. dotace MŽP 2.755.101,- Kč ÚZ 15065 na "Program - příspěvek zoolog. zahradám"</t>
  </si>
  <si>
    <t>navýšení zdroje města 108.336,- Kč</t>
  </si>
  <si>
    <t xml:space="preserve">sloupec 2 - uvádí se výše dotace nebo návratné finanční výpomoci převedená poskytovatelem prostřednictvím příslušného kraje nebo hlavního města Prahy na účet příjemce k 31. 12. 2008  </t>
  </si>
  <si>
    <t>sloupec 3 - vyplňuje se, pokud příjemce provedl vratku dotace nebo návratné finanční výpomoci, případně její části již v průběhu roku, za který se provádí finanční vypořádání (rok 2008),</t>
  </si>
  <si>
    <t xml:space="preserve">                 na účet kraje nebo hlavního města Prahy,  </t>
  </si>
  <si>
    <t xml:space="preserve">sloupec 4 - uvádí se výše skutečně použitých prostředků příjemcem z poskytnuté dotace nebo návratné finanční výpomoci k 31. 12. 2008 (včetně doplatku za rok 2007 = sloupec 6) </t>
  </si>
  <si>
    <t>sloupec 5 - uvádí se vratka dotace nebo návratné finanční výpomoci při finančním vypořádání; rovná se sloupec 2 minus sloupec 3 minus sloupec 4</t>
  </si>
  <si>
    <r>
      <t xml:space="preserve"> *</t>
    </r>
    <r>
      <rPr>
        <sz val="10"/>
        <rFont val="Arial CE"/>
        <family val="0"/>
      </rPr>
      <t xml:space="preserve"> tento sloupec vyplňují pouze obce, které v roce 2007 přečerpaly schválenou dotaci </t>
    </r>
  </si>
  <si>
    <t xml:space="preserve">Pozn: Ve sl. 3 by měla být nula. </t>
  </si>
  <si>
    <t>Látalová Silva</t>
  </si>
  <si>
    <t>Kontroloval:</t>
  </si>
  <si>
    <t>Datum a podpis: 21. 01. 2009</t>
  </si>
  <si>
    <r>
      <t>Kraj nebo hl. město Praha</t>
    </r>
    <r>
      <rPr>
        <vertAlign val="superscript"/>
        <sz val="10"/>
        <rFont val="Arial CE"/>
        <family val="0"/>
      </rPr>
      <t>1</t>
    </r>
    <r>
      <rPr>
        <sz val="10"/>
        <rFont val="Arial CE"/>
        <family val="0"/>
      </rPr>
      <t xml:space="preserve">: </t>
    </r>
    <r>
      <rPr>
        <b/>
        <sz val="10"/>
        <rFont val="Arial CE"/>
        <family val="0"/>
      </rPr>
      <t>Olomoucký</t>
    </r>
  </si>
  <si>
    <r>
      <t xml:space="preserve">Část A-1. </t>
    </r>
    <r>
      <rPr>
        <sz val="10"/>
        <rFont val="Arial CE"/>
        <family val="2"/>
      </rPr>
      <t>Finanční vypořádání dotací a návratných finančních výpomocí poskytnutých ze státního rozpočtu s výjimkou dotací poskytnutých na projekty</t>
    </r>
  </si>
  <si>
    <r>
      <t>1</t>
    </r>
    <r>
      <rPr>
        <sz val="10"/>
        <rFont val="Arial CE"/>
        <family val="2"/>
      </rPr>
      <t xml:space="preserve"> uvádí se kraj, prostřednictvím kterého byla poskytnuta dotace správcem kapitoly státního rozpočtu</t>
    </r>
  </si>
  <si>
    <t>Příloha č. 9 k vyhlášce č. 52/2008 Sb.</t>
  </si>
  <si>
    <t>Olomoucký</t>
  </si>
  <si>
    <t>Ministerstvo zemědělství ČR</t>
  </si>
  <si>
    <t xml:space="preserve">Finanční vypořádání dotací a návratných finančních výpomocí poskytnutých obcím, dobrovolným svazkům obcí,  </t>
  </si>
  <si>
    <t>příjemcům dotace na poskytování sociálních služeb prostřednictvím kraje nebo hlavního města Prahy</t>
  </si>
  <si>
    <t xml:space="preserve">              spolufinancované z rozpočtu Evropské unie a z prostředků finančních mechanismů </t>
  </si>
  <si>
    <t>Čj.</t>
  </si>
  <si>
    <t>účelový
znak</t>
  </si>
  <si>
    <t xml:space="preserve">Poskytnuto
k 31.12.2008 </t>
  </si>
  <si>
    <t>Čerpáno
k 31.12.2008</t>
  </si>
  <si>
    <t>Skutečně
použito 
k 31.12.2008</t>
  </si>
  <si>
    <t xml:space="preserve">Vratka dotací
a návratných 
finančních 
výpomocí
při finančním 
vypořádání
</t>
  </si>
  <si>
    <t>c</t>
  </si>
  <si>
    <t xml:space="preserve"> 5  = 2 - 3 - 4</t>
  </si>
  <si>
    <t>v tom:</t>
  </si>
  <si>
    <t>Meliorační a zpevňující dřeviny</t>
  </si>
  <si>
    <t>Činnost odborného lesního hospodáře</t>
  </si>
  <si>
    <t xml:space="preserve">        jednotlivé tituly</t>
  </si>
  <si>
    <t xml:space="preserve">    - jednotlivé tituly</t>
  </si>
  <si>
    <t>A.4. Dotace a  návratné finanční výpomoci celkem
    (A.1. + A.2. + A.3.)</t>
  </si>
  <si>
    <t>ve sloupci a) se vyplňují údaje jen u dotací z kapitoly Všeobecná pokladní správa a z kapitoly Operace státních finančních aktiv</t>
  </si>
  <si>
    <t>ve sloupci c) jednotlivým titulem se rozumí  účel stanovený v rozhodnutí, event. v dohodě nebo smlouvě  o poskytnutí dotace nebo návratné finanční výpomoci</t>
  </si>
  <si>
    <t>sloupec 1 - uvádí se výše dotace nebo návratné finanční výpomoci stanovená v rozhodnutí event. dohodě nebo smlouvě o poskytnutí dotace nebo návratné finanční výpomoci</t>
  </si>
  <si>
    <t>sloupec 2 - uvádí se výše dotace nebo návratné finanční výpomoci převedené poskytovatelem prostřednictvím příslušného kraje nebo hlavního města Prahy na účet příjemce k 31.12.2…</t>
  </si>
  <si>
    <t>sloupec 3 - vyplňuje se, pokud příjemce provedl vratku dotace nebo návratné finanční výpomoci, případně její části již v průběhu roku, za který se provádí finanční vypořádání,</t>
  </si>
  <si>
    <t xml:space="preserve"> na účet kraje nebo hlavního města Prahy </t>
  </si>
  <si>
    <t>sloupec 4 - uvádí se výše skutečně použitých prostředků příjemcem z poskytnuté dotace nebo návratné finanční výpomoci k 31.12.2…</t>
  </si>
  <si>
    <t>Upravený rozpočet              k 23.12.2008                                    v Kč</t>
  </si>
  <si>
    <t>Upravený rozpočet                   k 23.12.2008                                                v Kč</t>
  </si>
  <si>
    <r>
      <t>SNO, a. s. 7.593 tis. Kč;MmOl 75.592 tis. Kč;MOVO, a. s. 20.660 tis. Kč;OLTERM &amp; TD, a. s. (dle smlouvy, platné do r. 2019) 500 tis. Kč; SLMO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 xml:space="preserve">1.285 tis. Kč </t>
    </r>
    <r>
      <rPr>
        <b/>
        <sz val="8"/>
        <rFont val="Arial Narrow"/>
        <family val="2"/>
      </rPr>
      <t xml:space="preserve">                                                                                                                                                          skutečnost 2008</t>
    </r>
    <r>
      <rPr>
        <sz val="8"/>
        <rFont val="Arial Narrow"/>
        <family val="2"/>
      </rPr>
      <t xml:space="preserve">: SNO, a. s. 6.033 tis. Kč; MmOl 41.555 tis. Kč; MOVO, a. s. 20.660 tis. Kč; OLTERM &amp; TD, a. s.                                      (dle smlouvy, platné  do r. 2019) 500 tis. Kč; SLMO 1.285 tis. Kč                                                                </t>
    </r>
  </si>
  <si>
    <t>odvod části výtěžku z VHP, ve výdajích určeno na veř. prospěšné účely (firma ENDL + K a. s. - 1.000 tis. Kč pro Moravské divadlo; 900 tis. Kč na opravu figurek orloje) - org. 1000</t>
  </si>
  <si>
    <r>
      <t>skutečnost 2008:</t>
    </r>
    <r>
      <rPr>
        <sz val="8"/>
        <rFont val="Arial Narrow"/>
        <family val="2"/>
      </rPr>
      <t xml:space="preserve"> Městská policie - prodej autobusu 40.000,-- Kč; prodej ostatních vozidel 240.000,-- Kč; 1.889.410,-- Kč úhrada  SMP NET, s. r. o. za odkup regulačních stanic</t>
    </r>
  </si>
  <si>
    <t>460.180,-- Kč zapojení zůstatku sdružené investiční akce "Varovný informační systém města a okresu Olomouc";                                                 50.000,-- Kč rozvoj Lošova; 443.164,41 Kč úroky</t>
  </si>
  <si>
    <t>Pozn.: v příjmech města (hospodářská činnost) zahrnut odvod nájemného ve výši 4,5 mil. Kč + DPH (tj. 5.355 tis. Kč).                                                                                                                                                                                                                                                                                                                                                          St. dotace MZe ČR 1.583.421,- Kč na zmírnění škod na lesních porostech povodeň r. 2006 ÚZ 29331, dotace Olom. kraje                                                             2.206.736,- Kč na hospodaření v lesích ÚZ 00550, st. dotace MZe ČR 31.434,- Kč na činnost odborného lesního hospodáře ÚZ 29008, dotace Moravskoslezského kraje 95.934,- Kč na hospodaření v lesích v r. 2008 ÚZ 327, 200.000,- Kč určených na odstranění stromů v areálu Letního kina, prostř. MF ČR na náhradu škod způs. zvl. chrán. živočichy                                                        28.133,- Kč ÚZ 98278</t>
  </si>
  <si>
    <t xml:space="preserve">navýšení: účelová  dotace MK ČR 4.380.000,- Kč na provoz divadla                ÚZ 34352,dotace Olomouckého kraje 2.000.000,- Kč ÚZ 209,                             1.532.000,- Kč ÚZ 200, zdroje města  11.213.635,- Kč </t>
  </si>
  <si>
    <t xml:space="preserve">navýšení: dotace Olomouckého kraje 100.000,- Kč ÚZ 209, zdroje města 100.704,- Kč </t>
  </si>
  <si>
    <t>navýšení: dotace Olomouckého kraje 1.900.000,- Kč ÚZ 209,  dotace Olomouckého kraje  334.000,- Kč ÚZ 200,  dotace MK ČR 643.000,- Kč                                  na provoz Moravské filharmonie ÚZ 34352, příspěvek zřizovatele                                                             na provoz 90.000,- Kč - cesta do Veenendaalu, zdroje města                                           627.333,- Kč</t>
  </si>
  <si>
    <t>Čerpání                                           k 31.12.2008                                 v Kč</t>
  </si>
  <si>
    <t>Čerpání                            k 31.12.2008                                  v Kč</t>
  </si>
  <si>
    <t>Čerpání                       k 31.12.2008                                          v Kč</t>
  </si>
  <si>
    <t>Čerpání                        k 31.12.2008                                                  v Kč</t>
  </si>
  <si>
    <t>Čerpání                           k 31.12.2008                                                              v Kč</t>
  </si>
  <si>
    <t>Čerpání                                  k 31.12.2008                                                 v Kč</t>
  </si>
  <si>
    <t>Čerpání                             k 31.12.2008                                                 v Kč</t>
  </si>
  <si>
    <t>Čerpání                               k 31.12.2008                                               v Kč</t>
  </si>
  <si>
    <t>Čerpání                             k 31.12.2008                                         v Kč</t>
  </si>
  <si>
    <t>Čerpání                            k 31.12.2008                                   v Kč</t>
  </si>
  <si>
    <t>17.227.000,- Kč globální dotace, st. dotace Krajského úřadu                                                                 2.433.594,- Kč na zajištění region. funkcí knihoven ÚZ 204, st. dotace MK ČR 8.000,- Kč na projekt "Knihovna 21. století"                                                     ÚZ 34070, zdroje města 248.157,- Kč</t>
  </si>
  <si>
    <t>realizuje odbor investic (v tom dar nadace TIMKEN 1 772 472,00 Kč)</t>
  </si>
  <si>
    <t>realizuje odbor soc. služeb                                                                                 a zdravotnictví</t>
  </si>
  <si>
    <t>Kamerový systém u Čestného sloupu Nejsvětější Trojice                                                    v Olomouci</t>
  </si>
  <si>
    <r>
      <t xml:space="preserve">odbor soc. pomoci 15 tis. Kč; odbor život. prostředí 620 tis. Kč; odbor agendy řidičů a motor. vozidel 13.000 tis. Kč; stavební odbor 1.200 tis. Kč; živnostenský odbor 4.678 tis. Kč; odbor správy 18.000 tis. Kč (matrika, odd. cest. dokladů, obč. průkazů                                 a EO)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Narrow"/>
        <family val="2"/>
      </rPr>
      <t>skutečnost 2008</t>
    </r>
    <r>
      <rPr>
        <sz val="8"/>
        <rFont val="Arial Narrow"/>
        <family val="2"/>
      </rPr>
      <t>: odbor soc. pomoci 15 tis. Kč; odbor sociálních služeb a zdravotnictví 1 tis. Kč; odbor život. prostředí                                    851 tis. Kč; odbor agendy řidičů a motor. vozidel  21.576 tis. Kč; stavební odbor 1.435 tis. Kč; živnostenský odbor                                            3.515 tis. Kč; odbor správy 8.165 tis.Kč; ekonomický odbor 42 tis. Kč</t>
    </r>
  </si>
  <si>
    <t>7.995.000,-- Kč zapojení části zůstatku povodňového FRB na splátku úvěru MMR ČR; 138.351.453,86 Kč přebytek hospodaření SmOl za minulé období (rok 2007);                                                                 320.520,97 Kč převod části úroků FRB do výdajů (protipovodňová hrazení)</t>
  </si>
  <si>
    <t xml:space="preserve">Pozn.: dopad vratky návratné finanční výpomoci při finančním vypořádání do splátkového kalendáře je řešen v § 18 odst. 2 </t>
  </si>
  <si>
    <r>
      <t>Příjemce</t>
    </r>
    <r>
      <rPr>
        <sz val="10"/>
        <rFont val="Arial CE"/>
        <family val="2"/>
      </rPr>
      <t>:</t>
    </r>
  </si>
  <si>
    <r>
      <t>Kraj nebo hl. město Praha</t>
    </r>
    <r>
      <rPr>
        <vertAlign val="superscript"/>
        <sz val="10"/>
        <rFont val="Arial CE"/>
        <family val="0"/>
      </rPr>
      <t>1</t>
    </r>
    <r>
      <rPr>
        <sz val="10"/>
        <rFont val="Arial CE"/>
        <family val="2"/>
      </rPr>
      <t>:</t>
    </r>
  </si>
  <si>
    <r>
      <t>Kapitola</t>
    </r>
    <r>
      <rPr>
        <sz val="10"/>
        <rFont val="Arial CE"/>
        <family val="2"/>
      </rPr>
      <t>:</t>
    </r>
  </si>
  <si>
    <t>Rozvoj výstaviště Flora Olomouc</t>
  </si>
  <si>
    <t>Územní plán města Olomouce</t>
  </si>
  <si>
    <t>ZOO Sv. Kopeček Olomouc - pavilon lidoopů</t>
  </si>
  <si>
    <t>Upravený rozpočet                           k 26.11.2008                                                            v Kč</t>
  </si>
  <si>
    <t>Upravený rozpočet               k 23.12.2008                                                           v Kč</t>
  </si>
  <si>
    <t>C - nestavební investice</t>
  </si>
  <si>
    <t>Aquapark</t>
  </si>
  <si>
    <t>realizuje majetkoprávní odbor</t>
  </si>
  <si>
    <t>Barevná kopírka</t>
  </si>
  <si>
    <t>Balíkovací lis ABBA</t>
  </si>
  <si>
    <t>realizuje odbor životního prostředí</t>
  </si>
  <si>
    <t>DIL Czech Leasing Olomouc koncernová s.r.o.</t>
  </si>
  <si>
    <t>Dohledová ústředna</t>
  </si>
  <si>
    <t>realizuje odbor dopravy</t>
  </si>
  <si>
    <t>Hlasová siréna v objektu has. zbrojnice v Chomoutově</t>
  </si>
  <si>
    <t>realizuje odbor ochrany</t>
  </si>
  <si>
    <t>Jeremenkova - podzemní garáže</t>
  </si>
  <si>
    <t>Kanalizační sběrač A II</t>
  </si>
  <si>
    <t>Kapitálový vstup SmOl do SK Sigma Olomouc</t>
  </si>
  <si>
    <t>realizuje odbor vnějších vztahů a informací</t>
  </si>
  <si>
    <t>Klimatizace archivu Hynaisova 10</t>
  </si>
  <si>
    <t>pro Moravskou filharmonii 334 tis. Kč, pro Moravské divadlo 1.532 tis. Kč</t>
  </si>
  <si>
    <t>pro JSDH na odbornou přípravu, věcné vybavení a zásah jednotek</t>
  </si>
  <si>
    <t>na zajištění akceschopnosti JSDH</t>
  </si>
  <si>
    <t>komunitní plánování sociálních služeb</t>
  </si>
  <si>
    <t>CELKEM PROVOZ</t>
  </si>
  <si>
    <t>Kamerový systém u Čestného Sloupu Nejsvětejší Trojice</t>
  </si>
  <si>
    <t>CELKEM INVESTICE</t>
  </si>
  <si>
    <t>CELKEM PROVOZ + INVESTICE</t>
  </si>
  <si>
    <r>
      <t xml:space="preserve">Obec: </t>
    </r>
    <r>
      <rPr>
        <b/>
        <sz val="10"/>
        <rFont val="Arial"/>
        <family val="2"/>
      </rPr>
      <t>Olomouc</t>
    </r>
  </si>
  <si>
    <t>Program prevence kriminality</t>
  </si>
  <si>
    <t xml:space="preserve">výkon st. správy 87.065.600,-- Kč; školství 14.293.100,-- Kč; Knihovna města Olomouce 17.227.000,-- Kč </t>
  </si>
  <si>
    <t>investčiní přijaté transfery ze státních fondů</t>
  </si>
  <si>
    <t>ostatní investiční příjaté transfery ze státního rozpočtu</t>
  </si>
  <si>
    <t>firma INTEX - úhrada penalizační faktury (interiér SEV Sluňákov)</t>
  </si>
  <si>
    <t>ostatní příjmy z FV předchozích let od jiných veř. rozpočtů</t>
  </si>
  <si>
    <t>ostatní přijaté vratky transferů</t>
  </si>
  <si>
    <t>vratky sociálních dávek</t>
  </si>
  <si>
    <t>přijaté neinvestiční dary</t>
  </si>
  <si>
    <t>vymožené výživné</t>
  </si>
  <si>
    <t>zadávací dokumentace - akce "Výstaviště Flora" org. 4519</t>
  </si>
  <si>
    <t>zadávací dokumentace - akce "ZŠ Holečkova" - org. 14803</t>
  </si>
  <si>
    <t>zadávací dokumentace - akce "ZŠ Dr. Nedvěda" - org. 4513</t>
  </si>
  <si>
    <t>příjmy z prodeje ostatního hmot. dlouhodob. majetku</t>
  </si>
  <si>
    <t>Celkem tř. 3 - KAPITÁLOVÉ PŔÍJMY</t>
  </si>
  <si>
    <t>neinv. přijaté transf. z všeob. pokl. správy stát. rozpočtu</t>
  </si>
  <si>
    <r>
      <t xml:space="preserve">ÚZ 10515796 </t>
    </r>
    <r>
      <rPr>
        <sz val="8"/>
        <rFont val="Arial Narrow"/>
        <family val="2"/>
      </rPr>
      <t>MF ČR na akci "Rekonstrukce a dobudování stokové stíě města - II. část" org. 110631</t>
    </r>
  </si>
  <si>
    <r>
      <t>ÚZ 10190102</t>
    </r>
    <r>
      <rPr>
        <sz val="8"/>
        <rFont val="Arial Narrow"/>
        <family val="2"/>
      </rPr>
      <t xml:space="preserve"> SFŽP ČR na akci "Rekonstrukce a dobudování stokové stíě města - II. část" org. 110632 </t>
    </r>
  </si>
  <si>
    <t>příjmy z fin. vypořádání minulých let mezi krajem a obcemi</t>
  </si>
  <si>
    <r>
      <t xml:space="preserve">ÚZ 98116 </t>
    </r>
    <r>
      <rPr>
        <sz val="8"/>
        <rFont val="Arial Narrow"/>
        <family val="2"/>
      </rPr>
      <t>MF ČR na výkon agendy státní správy v oblasti sociálních služeb</t>
    </r>
  </si>
  <si>
    <r>
      <t>ÚZ 98216</t>
    </r>
    <r>
      <rPr>
        <sz val="8"/>
        <rFont val="Arial Narrow"/>
        <family val="2"/>
      </rPr>
      <t xml:space="preserve"> MF ČR na náklady, vzniklé s souvislosti s výkonem sociálně právní ochrany dětí</t>
    </r>
  </si>
  <si>
    <t>převody z ostatních vlastních fondů (sdružené prostředky)</t>
  </si>
  <si>
    <r>
      <t>ÚZ 13305</t>
    </r>
    <r>
      <rPr>
        <sz val="8"/>
        <rFont val="Arial Narrow"/>
        <family val="2"/>
      </rPr>
      <t xml:space="preserve"> MPSV ČR na podporu poskytování sociálních služeb dle zákona o sociálních službách</t>
    </r>
  </si>
  <si>
    <t>neinvestiční přijaté transfery od krajských úřadů</t>
  </si>
  <si>
    <t>zadávací dokumentace - akce "Rekonstrukce komunikace a inž. sítí - Bystrovanská ul." - org. 14686</t>
  </si>
  <si>
    <t>zadávací dokumentace - akce "Rekonstrukce komunikace a inž. sítí - ul. P. Holého" - org. 14747</t>
  </si>
  <si>
    <t>zadávaci dokumentace - akce "ZŠ Stupkova - školní hřiště" - org. 14215</t>
  </si>
  <si>
    <t>firma Ecological Consulting, a. s. (vratka části dotace z r. 2007 - projekt EVVO)</t>
  </si>
  <si>
    <r>
      <t>ÚZ 00204</t>
    </r>
    <r>
      <rPr>
        <sz val="8"/>
        <rFont val="Arial Narrow"/>
        <family val="2"/>
      </rPr>
      <t xml:space="preserve"> pro KMO na plnění regionálních funkcí knihoven</t>
    </r>
  </si>
  <si>
    <r>
      <t xml:space="preserve">ÚZ 00550 </t>
    </r>
    <r>
      <rPr>
        <sz val="8"/>
        <rFont val="Arial Narrow"/>
        <family val="2"/>
      </rPr>
      <t>pro SLMO na hospodaření v lesích</t>
    </r>
  </si>
  <si>
    <r>
      <t xml:space="preserve">ÚZ 91628 </t>
    </r>
    <r>
      <rPr>
        <sz val="8"/>
        <rFont val="Arial Narrow"/>
        <family val="2"/>
      </rPr>
      <t>SFDI ČR na akci "Bezbariérové úpravy komunikací" a "Cyklostezka Chválkovice - Samotišky"</t>
    </r>
  </si>
  <si>
    <t>za poskytování informací dle zákona č. 106/1999 Sb., o svobodném přístupu k informacím</t>
  </si>
  <si>
    <t>příjmy z prodeje krátkodob. a drobného dlouhodob. majetku</t>
  </si>
  <si>
    <t>středisko rozvozu stravy - šrot</t>
  </si>
  <si>
    <t>zadávaci dokumentace - akce "Rekonstrukce fasády J. Opletala 1" - org. 4819</t>
  </si>
  <si>
    <r>
      <t>ÚZ 17004</t>
    </r>
    <r>
      <rPr>
        <sz val="8"/>
        <rFont val="Arial Narrow"/>
        <family val="2"/>
      </rPr>
      <t xml:space="preserve"> MMR ČR na kompenzaci dopadu novely zákona o RUD</t>
    </r>
  </si>
  <si>
    <r>
      <t>ÚZ 00501</t>
    </r>
    <r>
      <rPr>
        <sz val="8"/>
        <rFont val="Arial Narrow"/>
        <family val="2"/>
      </rPr>
      <t xml:space="preserve"> na projekt EUROPE DIRECT v roce 2008 (zvláštní účet)</t>
    </r>
  </si>
  <si>
    <r>
      <t>ÚZ 14004</t>
    </r>
    <r>
      <rPr>
        <sz val="8"/>
        <rFont val="Arial Narrow"/>
        <family val="2"/>
      </rPr>
      <t xml:space="preserve"> pro JSDH na odbornou přípravu</t>
    </r>
  </si>
  <si>
    <r>
      <t xml:space="preserve">ÚZ 34070 </t>
    </r>
    <r>
      <rPr>
        <sz val="8"/>
        <rFont val="Arial Narrow"/>
        <family val="2"/>
      </rPr>
      <t>MK ČR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pro Knihovnu města Olomouce na projekt "Knihovna 21. století"</t>
    </r>
  </si>
  <si>
    <r>
      <t>ÚZ 29004</t>
    </r>
    <r>
      <rPr>
        <sz val="8"/>
        <rFont val="Arial Narrow"/>
        <family val="2"/>
      </rPr>
      <t xml:space="preserve"> MZe ČR na výsadbu minimálního podílu zpevňujících dřevin</t>
    </r>
  </si>
  <si>
    <r>
      <t>ÚZ 29008</t>
    </r>
    <r>
      <rPr>
        <sz val="8"/>
        <rFont val="Arial Narrow"/>
        <family val="2"/>
      </rPr>
      <t xml:space="preserve"> MZe ČR na činnost odborného lesního hospodáře</t>
    </r>
  </si>
  <si>
    <r>
      <t xml:space="preserve">ÚZ 00327 </t>
    </r>
    <r>
      <rPr>
        <sz val="8"/>
        <rFont val="Arial Narrow"/>
        <family val="2"/>
      </rPr>
      <t>Moravskoslezský kraj pro SLMO na hospodaření v lesích v r. 2008;</t>
    </r>
    <r>
      <rPr>
        <b/>
        <sz val="8"/>
        <rFont val="Arial Narrow"/>
        <family val="2"/>
      </rPr>
      <t xml:space="preserve"> ZJ 028</t>
    </r>
  </si>
  <si>
    <r>
      <t xml:space="preserve">ÚZ 00200 </t>
    </r>
    <r>
      <rPr>
        <sz val="8"/>
        <rFont val="Arial Narrow"/>
        <family val="2"/>
      </rPr>
      <t>pro Moravské divadlo (1.532 tis. Kč) a Moravskou filharmonii (334 tis. Kč)</t>
    </r>
  </si>
  <si>
    <t>faktura, uhrazená KÚ OK v rámci programu "Obnova venkova"</t>
  </si>
  <si>
    <t>zadávací dokumentace - akce "Energetická opatření" - org. 4810</t>
  </si>
  <si>
    <r>
      <t xml:space="preserve">ÚZ 00209 </t>
    </r>
    <r>
      <rPr>
        <sz val="8"/>
        <rFont val="Arial Narrow"/>
        <family val="2"/>
      </rPr>
      <t>pro Moravské divadlo (2.000 tis. Kč); Moravskou filharmonii (1.900 tis. Kč); Divadlo hudby (100 tis. Kč)</t>
    </r>
  </si>
  <si>
    <t>platby občanů za používání internetu</t>
  </si>
  <si>
    <t>investiční příjaté transfery od obcí</t>
  </si>
  <si>
    <t>11 tis. Kč firma Ré group a. s. pro účely soutěže BESIP; 20 tis. Kč firma JESENIA TOUR CK Šumperk</t>
  </si>
  <si>
    <t>Evropská komise na aktivity projetku "EUROPE DIRECT"</t>
  </si>
  <si>
    <t>zadávací dokumentace - akce "Horecká ul. - oprava lesní cesty" - org. 4805</t>
  </si>
  <si>
    <t xml:space="preserve">zadávací dokumentace - akce "Bezbariérové úpravy komunikací - trasa CH" - org. 4718 </t>
  </si>
  <si>
    <t>zadávací dokumentace - akce "Bezbariérové úpravy komunikací - trasa H" - org. 4771</t>
  </si>
  <si>
    <r>
      <t xml:space="preserve">ÚZ 00112 </t>
    </r>
    <r>
      <rPr>
        <sz val="8"/>
        <rFont val="Arial Narrow"/>
        <family val="2"/>
      </rPr>
      <t>pro MŠ I. Herrmanna na projekt "Informační centra EVVO"</t>
    </r>
  </si>
  <si>
    <r>
      <t xml:space="preserve">ÚZ 14005 </t>
    </r>
    <r>
      <rPr>
        <sz val="8"/>
        <rFont val="Arial Narrow"/>
        <family val="2"/>
      </rPr>
      <t>MV ČR na Program prevence kriminality na rok 2008</t>
    </r>
  </si>
  <si>
    <r>
      <t>ÚZ 15065</t>
    </r>
    <r>
      <rPr>
        <sz val="8"/>
        <rFont val="Arial Narrow"/>
        <family val="2"/>
      </rPr>
      <t xml:space="preserve"> MŽP ČR pro ZOO Sv. Kopeček</t>
    </r>
  </si>
  <si>
    <t>náhrady za přednostní přidělení bytů (příjem FRB)</t>
  </si>
  <si>
    <t>přijaté příspěvky na pořízení dlouhodobého majetku</t>
  </si>
  <si>
    <t>firma GEMO, s. r. o. na akci "I. P. Pavlova - prodloužení vodovodu", org. 4750</t>
  </si>
  <si>
    <t>příjmy na podílu ze zisku a dividend</t>
  </si>
  <si>
    <t>org. 111 - pokuty odboru vnějších vztahů a informací</t>
  </si>
  <si>
    <t>org. 43 - pokuty (ekologické) - s 50 % odvodem SFŽP ČR</t>
  </si>
  <si>
    <t>odvody příspěvkových organizací</t>
  </si>
  <si>
    <r>
      <t>ÚZ 98193</t>
    </r>
    <r>
      <rPr>
        <sz val="8"/>
        <rFont val="Arial Narrow"/>
        <family val="2"/>
      </rPr>
      <t xml:space="preserve"> MF ČR na volby do Senátu a zastupitelstev krajů (17. a 18. 10. 2008)</t>
    </r>
  </si>
  <si>
    <r>
      <t>ÚZ 34352</t>
    </r>
    <r>
      <rPr>
        <sz val="8"/>
        <rFont val="Arial Narrow"/>
        <family val="2"/>
      </rPr>
      <t xml:space="preserve"> MK ČR pro Moravské divadlo (4.380 tis. Kč) a Moravskou filharmonii (643 tis. Kč)</t>
    </r>
  </si>
  <si>
    <r>
      <t xml:space="preserve">ÚZ 34054 </t>
    </r>
    <r>
      <rPr>
        <sz val="8"/>
        <rFont val="Arial Narrow"/>
        <family val="2"/>
      </rPr>
      <t>MK ČR na realizaci "Programu regenerace MPR a MPZ na rok 2008"</t>
    </r>
  </si>
  <si>
    <r>
      <t xml:space="preserve">ÚZ 34001 </t>
    </r>
    <r>
      <rPr>
        <sz val="8"/>
        <rFont val="Arial Narrow"/>
        <family val="2"/>
      </rPr>
      <t>MK ČR na realizaci projektu "Publikace - Sloup Nejsvětější Trojice v Olomouci"</t>
    </r>
  </si>
  <si>
    <r>
      <t>ÚZ 10515796</t>
    </r>
    <r>
      <rPr>
        <sz val="8"/>
        <rFont val="Arial Narrow"/>
        <family val="2"/>
      </rPr>
      <t xml:space="preserve"> MŽP ČR pozastávka (r. 2006) akce "Rekonstrukce a dobudování stokové stíě města - I. část" </t>
    </r>
  </si>
  <si>
    <t>přijaté dary na pořízení dlouhodobého majetku</t>
  </si>
  <si>
    <t>grant nadace TIMKEN na rekonstrukci dětského hřiště v Čechových sadech</t>
  </si>
  <si>
    <t>tržba za kopírování na veřejné kopírce na Hynaisově ulici</t>
  </si>
  <si>
    <t>příjmy z prodeje zboží</t>
  </si>
  <si>
    <t>odb. soc. služeb a zdravotnictví - příjmy z prodeje tiskopisů receptů</t>
  </si>
  <si>
    <t>příjmy z úroků</t>
  </si>
  <si>
    <t>přijaté sankční platby</t>
  </si>
  <si>
    <t xml:space="preserve">org. 50 - stavební odbor - ve správním řízení </t>
  </si>
  <si>
    <t xml:space="preserve">org. 8 - odbor agendy řidičů a motor. vozidel   </t>
  </si>
  <si>
    <t>přijaté nekapitálové příspěvky a náhrady</t>
  </si>
  <si>
    <t>platby Vojenské policie ČR za dopravu pracovníků MHD</t>
  </si>
  <si>
    <t>tržby IDOS od obcí a obchodních center dle smluv</t>
  </si>
  <si>
    <t>např. vratky přeplatků záloh z minulých let za energie apod.</t>
  </si>
  <si>
    <t xml:space="preserve">výnosy soudních řízení </t>
  </si>
  <si>
    <t>ostatní nedaňové příjmy j. n.</t>
  </si>
  <si>
    <t>příjmy z úhrad dobývacího prostoru</t>
  </si>
  <si>
    <t>splátky půjčených prostředků od obyvatelstva</t>
  </si>
  <si>
    <t>Celkem tř. 2 - NEDAŇOVÉ PŘÍJMY</t>
  </si>
  <si>
    <t>školství, platby obcí za cizí žáky</t>
  </si>
  <si>
    <t>převod z vlastní hospodářské činnosti (76 %)</t>
  </si>
  <si>
    <t>převody z ostatních vlastních fondů (depozit)</t>
  </si>
  <si>
    <t>Celkem tř. 4 - PŘIJATÉ DOTACE</t>
  </si>
  <si>
    <t>PŘÍJMY CELKEM</t>
  </si>
  <si>
    <t>ostatní neinvestiční přijaté transfery ze stát. rozpočtu</t>
  </si>
  <si>
    <r>
      <t>ÚZ 13235</t>
    </r>
    <r>
      <rPr>
        <sz val="8"/>
        <rFont val="Arial Narrow"/>
        <family val="2"/>
      </rPr>
      <t xml:space="preserve"> MPSV ČR na příspěvek na péči oprávněným osobám</t>
    </r>
  </si>
  <si>
    <r>
      <t>ÚZ 13306</t>
    </r>
    <r>
      <rPr>
        <sz val="8"/>
        <rFont val="Arial Narrow"/>
        <family val="2"/>
      </rPr>
      <t xml:space="preserve"> MPSV ČR na dávky soc. péče a na dávky pomoci v hmotné nouzi</t>
    </r>
  </si>
  <si>
    <t>% plnění</t>
  </si>
  <si>
    <t>Poznámka - vztahuje se k upravenému rozpočtu</t>
  </si>
  <si>
    <t>zrušené místní poplatky</t>
  </si>
  <si>
    <t>poplatky za odnětí pozemků plnění funkcí lesa</t>
  </si>
  <si>
    <t>příjmy z pronájmu movitých věcí</t>
  </si>
  <si>
    <t>ostatní pokuty, z toho:</t>
  </si>
  <si>
    <t>org. 03 - odbor koncepce a rozvoje - pokuty blokové ve správním řízení</t>
  </si>
  <si>
    <t>org. 30 - živnost. odbor ve správním řízení</t>
  </si>
  <si>
    <t>org. 303 - živnost. odbor - blokové pokuty</t>
  </si>
  <si>
    <t>org. 60 - dopravní přestupky ve správním řízení</t>
  </si>
  <si>
    <t>org. 20 - přestupkové odd. doprava - ve správním řízení</t>
  </si>
  <si>
    <t>org. 70 - přestupkové odd. MmOl - ve správním řízení</t>
  </si>
  <si>
    <t>org. 71 - přestupkové odd. MmOl - pořádkové ve správním řízení</t>
  </si>
  <si>
    <t>org. 701 - odbor správy - evidence obyvatel</t>
  </si>
  <si>
    <t>org. 42 - odbor ochrany (úsek obrany)</t>
  </si>
  <si>
    <t>životní prostředí, z toho:</t>
  </si>
  <si>
    <t>org. 40 - ve správním řízení</t>
  </si>
  <si>
    <t>org. 41 - pořádkové</t>
  </si>
  <si>
    <t>Knihovna města Olomouce</t>
  </si>
  <si>
    <t>3314-5331-1180</t>
  </si>
  <si>
    <t>Hřbitovy města Olomouce</t>
  </si>
  <si>
    <t>3632-5331-1650</t>
  </si>
  <si>
    <t>Správa lesů města Olomouce</t>
  </si>
  <si>
    <t>1031-5331-1780</t>
  </si>
  <si>
    <t>CELKEM přísp. organizace</t>
  </si>
  <si>
    <t>ve výdajích ekonom. odboru se promítá 50 % odvod do státního rozpočtu</t>
  </si>
  <si>
    <t>Finanční úřad - vratka DPH z roku 2007</t>
  </si>
  <si>
    <t>ve schválené rozpočtu zohledněny očekávané dotace, postupně upravováno dle skutečnosti</t>
  </si>
  <si>
    <t xml:space="preserve"> FRB klasický a FRB povodňový</t>
  </si>
  <si>
    <r>
      <t xml:space="preserve">ÚZ 90578 </t>
    </r>
    <r>
      <rPr>
        <sz val="8"/>
        <rFont val="Arial Narrow"/>
        <family val="2"/>
      </rPr>
      <t>SFŽP ČR na "SEV Sluňákov" - zpětný doplatek již ukončené akce</t>
    </r>
  </si>
  <si>
    <r>
      <t xml:space="preserve">ÚZ17789 </t>
    </r>
    <r>
      <rPr>
        <sz val="8"/>
        <rFont val="Arial Narrow"/>
        <family val="2"/>
      </rPr>
      <t>MMR ČR na akci "Most u Kojeneckého ústavu" (limitní účet)</t>
    </r>
  </si>
  <si>
    <r>
      <t>ÚZ 00250</t>
    </r>
    <r>
      <rPr>
        <sz val="8"/>
        <rFont val="Arial Narrow"/>
        <family val="2"/>
      </rPr>
      <t xml:space="preserve"> obec Samotišky na akci "Chválkovice - Samotišky - cyklostezka", org. 14310</t>
    </r>
  </si>
  <si>
    <t>Číslo pol.</t>
  </si>
  <si>
    <t>Název položky</t>
  </si>
  <si>
    <t>daň z příjmů fyz. osob ze závislé činnosti</t>
  </si>
  <si>
    <t>daň z příjmů fyz. osob ze samost. výděl. činnosti</t>
  </si>
  <si>
    <t>daň z příjmů fyz. osob z kapitálových výnosů</t>
  </si>
  <si>
    <t>daň z příjmů práv. osob</t>
  </si>
  <si>
    <t>daň z příjmů práv. osob za obce (24 %)</t>
  </si>
  <si>
    <t>daň z přidané hodnoty</t>
  </si>
  <si>
    <t>daň z nemovitostí</t>
  </si>
  <si>
    <t>daně celkem</t>
  </si>
  <si>
    <t>poplatky za znečišťování ovzduší</t>
  </si>
  <si>
    <t>příjem prostřednictvím státního rozpočtu</t>
  </si>
  <si>
    <t>odvody za odnětí půdy ze ZPF</t>
  </si>
  <si>
    <t>jednorázový, neopakující se příjem prostřednictvím státního rozpočtu</t>
  </si>
  <si>
    <t>poplatek za likvidaci komunálního odpadu</t>
  </si>
  <si>
    <t>poplatek ze psů</t>
  </si>
  <si>
    <t>Tabulka č. 4</t>
  </si>
  <si>
    <t>Sumář příspěvkových organizací zřízených obcemi a DSO na území obce</t>
  </si>
  <si>
    <t>počet</t>
  </si>
  <si>
    <t>Odvětví hlavní činnosti příspěvkové organizace</t>
  </si>
  <si>
    <t>Počet příspěvkových organizací</t>
  </si>
  <si>
    <t>Hospodařících se ziskem</t>
  </si>
  <si>
    <t>Hospodařících se ztrátou</t>
  </si>
  <si>
    <t>Sestavil: Ing. Vladislav Vlasák</t>
  </si>
  <si>
    <t>Datum: 9.2.2009</t>
  </si>
  <si>
    <r>
      <t>333</t>
    </r>
    <r>
      <rPr>
        <sz val="10"/>
        <rFont val="Arial"/>
        <family val="0"/>
      </rPr>
      <t xml:space="preserve"> školství, mládeže a tělovýchovy - základní a mateřské školy</t>
    </r>
  </si>
  <si>
    <r>
      <t>315</t>
    </r>
    <r>
      <rPr>
        <sz val="10"/>
        <rFont val="Arial"/>
        <family val="0"/>
      </rPr>
      <t xml:space="preserve"> životní prostředí  - ZOO, Správa lesů města</t>
    </r>
  </si>
  <si>
    <r>
      <t>334</t>
    </r>
    <r>
      <rPr>
        <sz val="10"/>
        <rFont val="Arial"/>
        <family val="0"/>
      </rPr>
      <t xml:space="preserve"> kultura - Moravské divadlo, Divadlo hudby, Moravská filharmonie, Knihovna města</t>
    </r>
  </si>
  <si>
    <r>
      <t>317</t>
    </r>
    <r>
      <rPr>
        <sz val="10"/>
        <rFont val="Arial"/>
        <family val="0"/>
      </rPr>
      <t xml:space="preserve"> místní rozvoj - Hřbitovy města</t>
    </r>
  </si>
  <si>
    <t>vratka Oblastní unie neslyšících (transfer z minulých let)</t>
  </si>
  <si>
    <t>platba soukromého subjektu za odběr vody v pavilonu Dětského dopravního hřiště (odbor školství)</t>
  </si>
  <si>
    <t>investiční přijaté transfery od krajů</t>
  </si>
  <si>
    <r>
      <t>ÚZ 00016</t>
    </r>
    <r>
      <rPr>
        <sz val="8"/>
        <rFont val="Arial Narrow"/>
        <family val="2"/>
      </rPr>
      <t xml:space="preserve"> na pořízení a instalaci kamerového systému u Čestného sloupu Nejsvětější Trojice v Olomouci</t>
    </r>
  </si>
  <si>
    <t>neinv. přijaté transfery ze státních fondů</t>
  </si>
  <si>
    <r>
      <t>ÚZ 90190</t>
    </r>
    <r>
      <rPr>
        <sz val="8"/>
        <rFont val="Arial Narrow"/>
        <family val="2"/>
      </rPr>
      <t xml:space="preserve"> SFŽP ČR na operační Program ochrany ozónové vrstvy Země (recyklace ledniček)</t>
    </r>
  </si>
  <si>
    <r>
      <t xml:space="preserve">ÚZ 33265 </t>
    </r>
    <r>
      <rPr>
        <sz val="8"/>
        <rFont val="Arial Narrow"/>
        <family val="2"/>
      </rPr>
      <t>MŠMT ČR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pro ZŠ Heyrovského na Evropskou jazykovou cenu "LABEL"</t>
    </r>
  </si>
  <si>
    <r>
      <t>ÚZ 00008</t>
    </r>
    <r>
      <rPr>
        <sz val="8"/>
        <rFont val="Arial Narrow"/>
        <family val="2"/>
      </rPr>
      <t xml:space="preserve"> na zajištění akceschopnosti jednotek Sboru dobrovolných hasičů</t>
    </r>
  </si>
  <si>
    <t>Upravené příjmy                      k 31. 12. 2008. 2008</t>
  </si>
  <si>
    <t>Skutečnost                                   k 31. 12. 2008</t>
  </si>
  <si>
    <t>úhrada faktury (platba KÚ OK) za poskytnutá data v rámci monitoringu ochrany ovzduší (OŽP)</t>
  </si>
  <si>
    <t>nařízený odvod: Moravské divadlo 6.500 tis. Kč; Divadlo hudby 55 tis. Kč</t>
  </si>
  <si>
    <r>
      <t xml:space="preserve">ÚZ 98278 </t>
    </r>
    <r>
      <rPr>
        <sz val="8"/>
        <rFont val="Arial Narrow"/>
        <family val="2"/>
      </rPr>
      <t>MF ČR pro SLMO na náhrady škod způsobených chráněnými živočichy</t>
    </r>
  </si>
  <si>
    <r>
      <t>ÚZ 09515434</t>
    </r>
    <r>
      <rPr>
        <sz val="8"/>
        <rFont val="Arial Narrow"/>
        <family val="2"/>
      </rPr>
      <t xml:space="preserve"> MŽP ČR na projekt "Informační centra EVVO - Přírodě olomouckého kraje"</t>
    </r>
  </si>
  <si>
    <r>
      <t>ÚZ 09115434</t>
    </r>
    <r>
      <rPr>
        <sz val="8"/>
        <rFont val="Arial Narrow"/>
        <family val="2"/>
      </rPr>
      <t xml:space="preserve"> MŽP ČR na projekt "Informační centra EVVO - Přírodě olomouckého kraje"</t>
    </r>
  </si>
  <si>
    <r>
      <t xml:space="preserve">ÚZ 06517453 </t>
    </r>
    <r>
      <rPr>
        <sz val="8"/>
        <rFont val="Arial Narrow"/>
        <family val="2"/>
      </rPr>
      <t>na projekt "Komunitní plánování sociálních služeb na území SmOl"</t>
    </r>
  </si>
  <si>
    <r>
      <t xml:space="preserve">ÚZ 06117412 </t>
    </r>
    <r>
      <rPr>
        <sz val="8"/>
        <rFont val="Arial Narrow"/>
        <family val="2"/>
      </rPr>
      <t>na projekt "Komunitní plánování sociálních služeb na území SmOl"</t>
    </r>
  </si>
  <si>
    <r>
      <t xml:space="preserve">ÚZ 91252 </t>
    </r>
    <r>
      <rPr>
        <sz val="8"/>
        <rFont val="Arial Narrow"/>
        <family val="2"/>
      </rPr>
      <t xml:space="preserve">SFDI ČR na akci "Bezbariérové úpravy komunikací - trasy J a K" (limitní účet) </t>
    </r>
  </si>
  <si>
    <t>Paragraf</t>
  </si>
  <si>
    <t xml:space="preserve">Položka </t>
  </si>
  <si>
    <t>Schválený rozpočet 2008</t>
  </si>
  <si>
    <t>Čerpání                  k 31. 12. 2008</t>
  </si>
  <si>
    <t>Poznámka</t>
  </si>
  <si>
    <t>Výdaje fondů a účtů nerozpočtovaných</t>
  </si>
  <si>
    <t>Sociální fond</t>
  </si>
  <si>
    <t>5136 - knihy, učební pomůcky, tisk</t>
  </si>
  <si>
    <t>5139 - nákup materiálu j. n.</t>
  </si>
  <si>
    <t>5163 - služby peněžních ústavů</t>
  </si>
  <si>
    <t>poplatky</t>
  </si>
  <si>
    <t>5164 - nájemné</t>
  </si>
  <si>
    <t>5169 - nákup ostatních služeb</t>
  </si>
  <si>
    <t>vstupenky, zájezdy, přísp. na stravné</t>
  </si>
  <si>
    <t>5175 - pohoštění</t>
  </si>
  <si>
    <t>5194 - věcné dary</t>
  </si>
  <si>
    <t>5660 - neinv. půjčky obyvatelstvu</t>
  </si>
  <si>
    <t>5499 - ostatní neinv. transfery obyv.</t>
  </si>
  <si>
    <t>v tom příspěvek zaměstnancům na penzijní pojištění</t>
  </si>
  <si>
    <t>Celkem</t>
  </si>
  <si>
    <t>Sociální fond Městské policie</t>
  </si>
  <si>
    <t>5134 - prádlo, oděv a obuv</t>
  </si>
  <si>
    <t>5137 - DHDM</t>
  </si>
  <si>
    <t>příspěvek na stravné</t>
  </si>
  <si>
    <t>Fond rezerv a rozvoje</t>
  </si>
  <si>
    <t>Celkem  fondy</t>
  </si>
  <si>
    <t>Schválený rozpočet                                    na rok 2008</t>
  </si>
  <si>
    <t>Upravený rozpočet                  k 23. 12. 2008</t>
  </si>
  <si>
    <t>Čerpání                            k 31. 12. 2008</t>
  </si>
  <si>
    <t xml:space="preserve">% čerpání </t>
  </si>
  <si>
    <t xml:space="preserve">Poznámka </t>
  </si>
  <si>
    <t xml:space="preserve"> finacování</t>
  </si>
  <si>
    <t xml:space="preserve">zapojení zůstatku na účtu fondu k 31. 12. 2007 </t>
  </si>
  <si>
    <t>přesun mezi účty (použití úroků účtu účel. určené na protipovodňová opatření)</t>
  </si>
  <si>
    <t>třetí část splátky MMR ČR</t>
  </si>
  <si>
    <t>příjmy</t>
  </si>
  <si>
    <t>zdroje FRB celkem</t>
  </si>
  <si>
    <t>výdaje</t>
  </si>
  <si>
    <t>Hospodaření účelových fondů - Fond rozvoje bydlení (klasický + povodňový),</t>
  </si>
  <si>
    <t>bydlení a byt. hospodářství</t>
  </si>
  <si>
    <t>převod úroků - krytí výdajů na protipovodňové zábrany - povoleno MMR ČR</t>
  </si>
  <si>
    <t>výdaje FRB celkem</t>
  </si>
  <si>
    <t>nevyčerpané prostředky jsou převoditelné do dalších let</t>
  </si>
  <si>
    <t>účelové nerozpočtované fondy</t>
  </si>
  <si>
    <t>Výdaje účelových fondů celkem</t>
  </si>
  <si>
    <r>
      <t>8115-</t>
    </r>
    <r>
      <rPr>
        <sz val="8"/>
        <rFont val="Arial CE"/>
        <family val="2"/>
      </rPr>
      <t>změna  stavu na bank. účtech</t>
    </r>
  </si>
  <si>
    <r>
      <t>8124-</t>
    </r>
    <r>
      <rPr>
        <sz val="8"/>
        <rFont val="Arial CE"/>
        <family val="2"/>
      </rPr>
      <t>uhr. spl. dlouhodob. přij. půjč. prostř.</t>
    </r>
  </si>
  <si>
    <r>
      <t>2141-</t>
    </r>
    <r>
      <rPr>
        <sz val="8"/>
        <rFont val="Arial CE"/>
        <family val="0"/>
      </rPr>
      <t>příjmy z úroků</t>
    </r>
  </si>
  <si>
    <r>
      <t>2460-</t>
    </r>
    <r>
      <rPr>
        <sz val="8"/>
        <rFont val="Arial CE"/>
        <family val="2"/>
      </rPr>
      <t>splátky půjček od obyvatelstva</t>
    </r>
  </si>
  <si>
    <r>
      <t>6171-</t>
    </r>
    <r>
      <rPr>
        <sz val="8"/>
        <rFont val="Arial CE"/>
        <family val="2"/>
      </rPr>
      <t>činnost místni správy</t>
    </r>
  </si>
  <si>
    <r>
      <t>5161-</t>
    </r>
    <r>
      <rPr>
        <sz val="8"/>
        <rFont val="Arial CE"/>
        <family val="2"/>
      </rPr>
      <t>služby pošt</t>
    </r>
  </si>
  <si>
    <r>
      <t>3619</t>
    </r>
    <r>
      <rPr>
        <sz val="8"/>
        <rFont val="Arial CE"/>
        <family val="2"/>
      </rPr>
      <t>-ostatní rozvoj</t>
    </r>
  </si>
  <si>
    <r>
      <t>5163-</t>
    </r>
    <r>
      <rPr>
        <sz val="8"/>
        <rFont val="Arial CE"/>
        <family val="2"/>
      </rPr>
      <t>služby peněžních ústavů</t>
    </r>
  </si>
  <si>
    <r>
      <t>5901-</t>
    </r>
    <r>
      <rPr>
        <sz val="8"/>
        <rFont val="Arial CE"/>
        <family val="2"/>
      </rPr>
      <t>nespecifikované rezervy</t>
    </r>
  </si>
  <si>
    <r>
      <t>6330</t>
    </r>
    <r>
      <rPr>
        <sz val="8"/>
        <rFont val="Arial CE"/>
        <family val="0"/>
      </rPr>
      <t>-převody vlast. fondůmv rozpočtech územní úrovně</t>
    </r>
  </si>
  <si>
    <r>
      <t>5345-</t>
    </r>
    <r>
      <rPr>
        <sz val="8"/>
        <rFont val="Arial CE"/>
        <family val="0"/>
      </rPr>
      <t>převody vlastním rozpočtovým účtům</t>
    </r>
  </si>
  <si>
    <t>Schválený rozpočet                                             na rok 2008</t>
  </si>
  <si>
    <t>Upravený rozpočet                            k 23. 12. 2008</t>
  </si>
  <si>
    <t>Čerpání                         k 31. 12. 2008</t>
  </si>
  <si>
    <t xml:space="preserve">financování </t>
  </si>
  <si>
    <t>zapojení zůstatku na účtu fondu k 31.12.2007</t>
  </si>
  <si>
    <t>oprava chybně provedené platby České spořitelny</t>
  </si>
  <si>
    <t>náhrady za přednostní přidělení bytů</t>
  </si>
  <si>
    <t>FONDY CELKEM</t>
  </si>
  <si>
    <r>
      <t>8115</t>
    </r>
    <r>
      <rPr>
        <sz val="8"/>
        <rFont val="Arial CE"/>
        <family val="0"/>
      </rPr>
      <t>-změna stavu na bank. účtech</t>
    </r>
  </si>
  <si>
    <r>
      <t>2328-</t>
    </r>
    <r>
      <rPr>
        <sz val="8"/>
        <rFont val="Arial CE"/>
        <family val="0"/>
      </rPr>
      <t>neidentifikované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0"/>
      </rPr>
      <t xml:space="preserve">příjmy </t>
    </r>
  </si>
  <si>
    <t>Hřbitov Neředín - rekonstrukce budovy</t>
  </si>
  <si>
    <t>Chodníky</t>
  </si>
  <si>
    <t>Chodník - I. P. Pavlova</t>
  </si>
  <si>
    <t>Chomoutov  -  hasičská zbrojnice</t>
  </si>
  <si>
    <t>Chválkovice - Samotišky, cyklostezka</t>
  </si>
  <si>
    <t>ÚZ 250</t>
  </si>
  <si>
    <t>I. P. Pavlova - prodloužení vodovodu</t>
  </si>
  <si>
    <t>Informační a orientační systém města Olomouce</t>
  </si>
  <si>
    <t>Informační panel - průmyslová zóna Šlechtitelů</t>
  </si>
  <si>
    <t>Keplerova - Stará Přerovská - propustek</t>
  </si>
  <si>
    <t>Klub seniorů U Hradeb - rekonstrukce klubových prostor</t>
  </si>
  <si>
    <t>Ladova - chodník a parkoviště</t>
  </si>
  <si>
    <t>Lesní hřiště robinsonádního typu - Bělidla</t>
  </si>
  <si>
    <t>Horecká - lesní cesta</t>
  </si>
  <si>
    <t>Malá parkoviště</t>
  </si>
  <si>
    <t>Mlýnský potok - cyklostezka II. etapa</t>
  </si>
  <si>
    <t>Moravské divadlo Olomouc - část C</t>
  </si>
  <si>
    <t>Moravské divadlo Olomouc - vzduchotechnika</t>
  </si>
  <si>
    <t>Most u Kojeneckého ústavu</t>
  </si>
  <si>
    <t>ÚZ 17789 - limitní účet</t>
  </si>
  <si>
    <t xml:space="preserve">Most u plynárny </t>
  </si>
  <si>
    <t>MŠ Nemilany</t>
  </si>
  <si>
    <t>Nedvězí vodovod</t>
  </si>
  <si>
    <t>Neředínská - Družstevní  - spojovací chodník</t>
  </si>
  <si>
    <t>Olomouc - rekonstrukce a dobudování stokové sítě II. část</t>
  </si>
  <si>
    <t>ÚZ 10515796 - OI č.ú. 35-6662830297/0100</t>
  </si>
  <si>
    <t>ÚZ 10190102 - OI č.ú. 35-6662830297/0100</t>
  </si>
  <si>
    <t>Pasteurova - přechod pro chodce</t>
  </si>
  <si>
    <t>Plavecký bazén - bezbariérové úpravy šaten</t>
  </si>
  <si>
    <t>Plavecký bazén - rekonstrukce tobogánové věže</t>
  </si>
  <si>
    <t>Poděbrady - Chomoutov - lávka</t>
  </si>
  <si>
    <t>Prokopa Holého - rekonstrukce komunikace a inženýrských sítí</t>
  </si>
  <si>
    <t>Radíkov - kanalizace</t>
  </si>
  <si>
    <t xml:space="preserve">Realizace investičních akcí dle požadavků Komise městských částí </t>
  </si>
  <si>
    <t>Rozvoj MHD</t>
  </si>
  <si>
    <t>Speciální škola Z. Matějčka - odstranění vlhkosti</t>
  </si>
  <si>
    <t>Svatoplukova - Křelovská ul.  - stavební úpravy komunikace - chodník</t>
  </si>
  <si>
    <t>Stupkova - chodník</t>
  </si>
  <si>
    <t>Švermova, Bezručova  -  parkoviště</t>
  </si>
  <si>
    <t>U Výpadu - rekonstrukce komunikace</t>
  </si>
  <si>
    <t>ul. Ječmínkova, Holice - rozšíření VO</t>
  </si>
  <si>
    <t>ul. K Hájence - stavební úpravy komunikace a inženýrských sítí</t>
  </si>
  <si>
    <t>ul.Thomayerova  - rekonstrukce komunikace</t>
  </si>
  <si>
    <t>Výstaviště Flora Olomouc a. s. - rozvoj a rekonstrukce výstaviště</t>
  </si>
  <si>
    <t>Wolkerova - chodník u MŠ</t>
  </si>
  <si>
    <t>ZŠ Holečkova – I. etapa odstranění poruch konstručního systému</t>
  </si>
  <si>
    <t>ZŠ Nedvědova - rekonstrukce ŠJ</t>
  </si>
  <si>
    <t>ZŠ Rožňavská - energetická opatření</t>
  </si>
  <si>
    <t>ZŠ Stupkova - školní hřiště</t>
  </si>
  <si>
    <t>v tom objednávka veřejných služeb 280 810 070,80 Kč</t>
  </si>
  <si>
    <t>v tom objednávka veřejných služeb 299 504,60 Kč</t>
  </si>
  <si>
    <t>v tom zřízené příspěvkové organizace 136 015 217,00 Kč</t>
  </si>
  <si>
    <t>v tom objednávka veřejných služeb 1 430 000,00 Kč</t>
  </si>
  <si>
    <t>v tom objednávka veřejných služeb 166 425 024,58 Kč</t>
  </si>
  <si>
    <t>v tom objednávka veřejných služeb 17 976 442,30 Kč</t>
  </si>
  <si>
    <t>v tom objednávka veřejných služeb 479 847,20 Kč</t>
  </si>
  <si>
    <t>Odbor</t>
  </si>
  <si>
    <t>Schválený rozpočet                     2008</t>
  </si>
  <si>
    <t>Upravený rozpočet                                        k 23. 12. 2008</t>
  </si>
  <si>
    <t>Změna</t>
  </si>
  <si>
    <t>01 - kancelář primátora</t>
  </si>
  <si>
    <t>02 - odbor investic</t>
  </si>
  <si>
    <t>03 - odbor koncepce a rozvoje</t>
  </si>
  <si>
    <t>04 - odbor živnostenský</t>
  </si>
  <si>
    <t>05 - odbor ekonomický</t>
  </si>
  <si>
    <t>07 - odbor dopravy</t>
  </si>
  <si>
    <t>08 - odbor agendy řidičů a motor. vozidel</t>
  </si>
  <si>
    <t>10 - stavební odbor</t>
  </si>
  <si>
    <t>11 - odbor vn. vztahů a informací</t>
  </si>
  <si>
    <t>13 - odbor informatiky</t>
  </si>
  <si>
    <t xml:space="preserve">14 - odbor školství              </t>
  </si>
  <si>
    <t>15 - odbor sociální pomoci</t>
  </si>
  <si>
    <t>19 - odbor správy</t>
  </si>
  <si>
    <t>20 - Městská policie</t>
  </si>
  <si>
    <t>35 - odbor soc. služeb a zdravotnictví</t>
  </si>
  <si>
    <t>40 - odbor životního prostředí</t>
  </si>
  <si>
    <t>41 - majetkoprávní odbor</t>
  </si>
  <si>
    <t>42 - odbor ochrany</t>
  </si>
  <si>
    <t>44 - odbor evropských projektů</t>
  </si>
  <si>
    <t>Odbory celkem</t>
  </si>
  <si>
    <t xml:space="preserve">výdaje účelových fondů (FRB) </t>
  </si>
  <si>
    <t>70 - příspěvkové organizace</t>
  </si>
  <si>
    <t>IP</t>
  </si>
  <si>
    <t>vrácené DPH</t>
  </si>
  <si>
    <t>očekávané vratky st. dotací</t>
  </si>
  <si>
    <t>převody na depozitní účet</t>
  </si>
  <si>
    <t>Celkem provozní výdaje</t>
  </si>
  <si>
    <t>investice</t>
  </si>
  <si>
    <t>investiční akce EU - služby pen. ústavů</t>
  </si>
  <si>
    <t>Celkem investice</t>
  </si>
  <si>
    <t>CELKEM VÝDAJE  třídy 5 + třídy 6</t>
  </si>
  <si>
    <t>Třída 8 - financování</t>
  </si>
  <si>
    <t>dlouhodobé přijaté půjčené prostředky</t>
  </si>
  <si>
    <t>krátkodobé přijaté půjčené prostředky</t>
  </si>
  <si>
    <t>obnovení revolvingového úvěru u KB, a. s. na období 2008 - 2009  (IP)</t>
  </si>
  <si>
    <t>uhrazené splátky krátkodobých přij. půjček</t>
  </si>
  <si>
    <t>splátka revolvingového úvěru u KB, a. s. za období 2007 - 2008</t>
  </si>
  <si>
    <t>uhrazené splátky dlouhodobých přij. půjček</t>
  </si>
  <si>
    <t>změna stavu prostředků na bank. účtech</t>
  </si>
  <si>
    <t>nerealizované kurzové rozdíly</t>
  </si>
  <si>
    <t>CELKEM FINANCOVÁNÍ - třída 8</t>
  </si>
  <si>
    <t>PŘÍJMY - třída 1 až třída 4</t>
  </si>
  <si>
    <t>REKAPITULACE</t>
  </si>
  <si>
    <t>PŘÍJMY (třída 1 až 4)</t>
  </si>
  <si>
    <t>VÝDAJE (třída 5 a 6)</t>
  </si>
  <si>
    <t>ROZDÍL (třída 8)</t>
  </si>
  <si>
    <t>kontrolní číslo</t>
  </si>
  <si>
    <t>Schválený rozpočet                                   na rok 2008</t>
  </si>
  <si>
    <t>Ministerstvo financí ČR</t>
  </si>
  <si>
    <t xml:space="preserve">                                                       FINANČNÍ VYPOŘÁDÁNÍ OBCÍ ZA ROK 2008</t>
  </si>
  <si>
    <t xml:space="preserve">            Tabulka č. 1a</t>
  </si>
  <si>
    <t>Letenská 15</t>
  </si>
  <si>
    <t>Praha 1</t>
  </si>
  <si>
    <t>odbor 12</t>
  </si>
  <si>
    <t xml:space="preserve">         Finanční vypořádání dotací a návratných finančních výpomocí poskytnutých obcím, nebo dobrovolným svazkům obcí  </t>
  </si>
  <si>
    <t xml:space="preserve">                                           prostřednictvím kraje z kapitoly Všeobecná pokladní správa v roce 2008</t>
  </si>
  <si>
    <t>Obec: Olomouc</t>
  </si>
  <si>
    <t>v Kč</t>
  </si>
  <si>
    <t>termín odevzdání: 15. 02. 2009</t>
  </si>
  <si>
    <t>Číslo jednací</t>
  </si>
  <si>
    <t>Účelový znak</t>
  </si>
  <si>
    <t>Schválený rozpočet</t>
  </si>
  <si>
    <t>Rozpočet</t>
  </si>
  <si>
    <t>Poskytnuto</t>
  </si>
  <si>
    <t>Vráceno</t>
  </si>
  <si>
    <t>Skutečnost                  k 31. 12. 2008</t>
  </si>
  <si>
    <t>Vratka dotace</t>
  </si>
  <si>
    <t>Ukazatel</t>
  </si>
  <si>
    <t>po</t>
  </si>
  <si>
    <t>v průběhu</t>
  </si>
  <si>
    <t>a NFV</t>
  </si>
  <si>
    <t>změnách</t>
  </si>
  <si>
    <t>k 31.12. 2008</t>
  </si>
  <si>
    <t>roku 2008</t>
  </si>
  <si>
    <t>při fin. vypoř.</t>
  </si>
  <si>
    <t>Volby do Senátu a zastupitelstev krajů</t>
  </si>
  <si>
    <t>Výkon agendy státní správy v oblasti soc. služeb</t>
  </si>
  <si>
    <t>Sociálně - právní ochrana dětí</t>
  </si>
  <si>
    <t>Náhrady škod způsobených chráněnými živočichy</t>
  </si>
  <si>
    <t>Zpracoval : Látalová, 585 513 325</t>
  </si>
  <si>
    <t>Schválil : Bc. Vičarová, 585 513 315</t>
  </si>
  <si>
    <t>Datum: 21. 01. 2009</t>
  </si>
  <si>
    <t>/příjmení, tlf, fax, podpis/</t>
  </si>
  <si>
    <t>Razítko obecního úřadu :</t>
  </si>
  <si>
    <t>Tabulka  č.1b</t>
  </si>
  <si>
    <t xml:space="preserve">                                          Finanční vypořádání dotací a návratných finančních výpomocí </t>
  </si>
  <si>
    <t xml:space="preserve">                                  poskytnutých obcím z kapitoly Operace státních finančních aktiv za rok 2008</t>
  </si>
  <si>
    <t>Obec:</t>
  </si>
  <si>
    <t>Olomouc</t>
  </si>
  <si>
    <t xml:space="preserve">                                                       Prostředky související s reformou veřejné správy</t>
  </si>
  <si>
    <t>Číslo</t>
  </si>
  <si>
    <t>Účelový</t>
  </si>
  <si>
    <t>Použito</t>
  </si>
  <si>
    <t>jednací</t>
  </si>
  <si>
    <t>znak</t>
  </si>
  <si>
    <t>v průběhu roku 2008</t>
  </si>
  <si>
    <t>k 31.12.2008</t>
  </si>
  <si>
    <t>a návrat.finan.výpom.</t>
  </si>
  <si>
    <t>na výdajový účet SR</t>
  </si>
  <si>
    <t>max.do výše dotace</t>
  </si>
  <si>
    <t>při fin.vypoř.</t>
  </si>
  <si>
    <t>Zpracoval :</t>
  </si>
  <si>
    <t>Silva Látalová</t>
  </si>
  <si>
    <t>Zodpovídá:</t>
  </si>
  <si>
    <t>Bc. Vítězslava Vičarová</t>
  </si>
  <si>
    <t>/ příjmení,tlf,fax,podpis/</t>
  </si>
  <si>
    <t>/jméno,příjmení,tel.,fax,podpis/ 585 513 315</t>
  </si>
  <si>
    <t>Tabulka 5</t>
  </si>
  <si>
    <t xml:space="preserve">Kraj: </t>
  </si>
  <si>
    <t>Finanční vypořádání dotace na výkon sociálně-právní ochrany dětí se státním rozpočtem za rok 2008</t>
  </si>
  <si>
    <t>ÚZ</t>
  </si>
  <si>
    <t>Poskytnuto
k 31.12.2008</t>
  </si>
  <si>
    <t>Použito
k 31.12.2008</t>
  </si>
  <si>
    <t>Vratka dotace při finančním vypořádání</t>
  </si>
  <si>
    <t>Požadavek na doplatek</t>
  </si>
  <si>
    <t xml:space="preserve">sloupec 1 - uvádí se účelový znak dotace </t>
  </si>
  <si>
    <t>org.</t>
  </si>
  <si>
    <t>§</t>
  </si>
  <si>
    <t>pol.</t>
  </si>
  <si>
    <t>Název stavby</t>
  </si>
  <si>
    <t>Schválený rozpočet na rok 2008                                       v tis. Kč</t>
  </si>
  <si>
    <t>Upravený rozpočet               k 26.11.2008                                                v Kč</t>
  </si>
  <si>
    <t>Upravený rozpočet                   k 23.12.2008                                                     v Kč</t>
  </si>
  <si>
    <t>A - stavební investice</t>
  </si>
  <si>
    <t>Aquapark - hrubé terénní úpravy</t>
  </si>
  <si>
    <t>realizuje odbor investic</t>
  </si>
  <si>
    <t>Balbínova ul., Mojmírova, Hor. Hejčínská - rekonstr. komunikace</t>
  </si>
  <si>
    <t>Bezbariérové úpravy komunikací - trasa E</t>
  </si>
  <si>
    <t>Bezbariérové úpravy komunikací - trasa H</t>
  </si>
  <si>
    <t>ÚZ 91628</t>
  </si>
  <si>
    <t>Bezbariérové úpravy komunikací - trasa CH</t>
  </si>
  <si>
    <t>Bezbariérové úpravy komunikací - trasa I</t>
  </si>
  <si>
    <t>Bratří Wolfů, Zikmundova - komunikace</t>
  </si>
  <si>
    <t>Bystrovanská - rekonstrukce komunikace</t>
  </si>
  <si>
    <t>Centrum sportu a zdraví - II. etapa - komunikace</t>
  </si>
  <si>
    <t>Cyklistické stezky</t>
  </si>
  <si>
    <t>Čechovy sady - dětské hřiště</t>
  </si>
  <si>
    <t xml:space="preserve">Denisova, Pekařská - rekonstrukce komunikace a tramvajové trati </t>
  </si>
  <si>
    <t>Energetická opatření</t>
  </si>
  <si>
    <t>Hálkova 4  - půdní vestavba</t>
  </si>
  <si>
    <t>Horka - Chomoutov - přeložka plynovodu</t>
  </si>
  <si>
    <t>Horní lán - průchod, oplocení</t>
  </si>
  <si>
    <t>Investice MmOl - schválené čerpání z úvěru</t>
  </si>
  <si>
    <t>jedná se o dočerpání části úvěru (v roce 2007 přijatý úvěr 200 mil. Kč od ČS, a. s.)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</si>
  <si>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</si>
  <si>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bez org. - 50 % z pokut, vyměřených FÚ, Českou inspekcí ŽP a Celním úřadem za porušení kázně při ochraně ŽP</t>
  </si>
  <si>
    <t>vratka nedočerpaného příspěvku, který v r. 2007 město poskytlo Krajskému úřadu na akci "Osvětlení mostu U plynárny"</t>
  </si>
  <si>
    <r>
      <t xml:space="preserve">ÚZ 14876 </t>
    </r>
    <r>
      <rPr>
        <sz val="8"/>
        <rFont val="Arial Narrow"/>
        <family val="2"/>
      </rPr>
      <t>MV ČR na "Systém včasné intervence" (499 tis. Kč) a "Rozšíření kamer. systému VII. etapa" (415 tis. Kč)                                             - limitní účet</t>
    </r>
  </si>
  <si>
    <t>org. 10563 - záměna vlastních zdrojů za dotační titul</t>
  </si>
  <si>
    <t>org. 10564 - záměna vlastních zdrojů za dotační titul</t>
  </si>
  <si>
    <t>org. 10565 - záměna vlastních zdrojů za dotační titul</t>
  </si>
  <si>
    <t>org. 10566 - záměna vlastních zdrojů za dotační titul</t>
  </si>
  <si>
    <t>org. 10561 - záměna vlastních zdrojů za dotační titul</t>
  </si>
  <si>
    <t xml:space="preserve">org. 2672 </t>
  </si>
  <si>
    <t>org. 2673 - záměna vlastních zdrojů za dotační titul</t>
  </si>
  <si>
    <t>org. 10567 - záměna vlastních zdrojů za dotační titul</t>
  </si>
  <si>
    <t>org. 10568 - záměna vlastních zdrojů za dotační titul</t>
  </si>
  <si>
    <t>org. 1056 - záměna vlastních zdrojů za dotační titul</t>
  </si>
  <si>
    <t xml:space="preserve">org. 1075 </t>
  </si>
  <si>
    <t>org. 10561 - záměna části vlastních zdrojů za dotační titul</t>
  </si>
  <si>
    <t>org. 1056 - záměna části vlastních zdrojů za dotační titul</t>
  </si>
  <si>
    <t>org.1056 - záměna vlastních zdrojů za dotační titul</t>
  </si>
  <si>
    <t>Fakultní ZŠ a MŠ Holečkova - posuvná brána</t>
  </si>
  <si>
    <t>MMR ČR - návratná fin. výpomoc - Fond rozvoje bydlení</t>
  </si>
  <si>
    <t>- nesplacené bankovní úvěry od ČS, a.s., KB, a.s. a  Kommunalkredit Austria AG</t>
  </si>
  <si>
    <t>- úročená půjčka od Stát. fondu životního prostředí na akci Rekultivace skládky TKO Grygov</t>
  </si>
  <si>
    <t>- úročená půjčka od Stát. fondu životního prostředí na akci   ISPA</t>
  </si>
  <si>
    <t>tabulka CH</t>
  </si>
  <si>
    <t>Investice SNO, a. s. z nájemného</t>
  </si>
  <si>
    <t>tabulka G</t>
  </si>
  <si>
    <t>Investice MOVO, a. s. z nájemného</t>
  </si>
  <si>
    <t>tabulka H</t>
  </si>
  <si>
    <t xml:space="preserve">  investičních akcí celkem</t>
  </si>
  <si>
    <t>Organizace</t>
  </si>
  <si>
    <t>Služby</t>
  </si>
  <si>
    <t>Schválený rozpočet                                            na rok 2008</t>
  </si>
  <si>
    <t>Upravený rozpočet                                        k 30. 9. 2008</t>
  </si>
  <si>
    <t>TSMO, a. s.</t>
  </si>
  <si>
    <t>opravy komunikací</t>
  </si>
  <si>
    <t>org. 10562: z toho zimní posypové služby 12.291 tis. (org. 105621)</t>
  </si>
  <si>
    <t>skládka materiálu</t>
  </si>
  <si>
    <t>podzemní parkoviště</t>
  </si>
  <si>
    <t>pasport MK</t>
  </si>
  <si>
    <t>rozkopávky MK</t>
  </si>
  <si>
    <t>výběr parkovného</t>
  </si>
  <si>
    <t>org. 10561</t>
  </si>
  <si>
    <t>DPMO, a. s.</t>
  </si>
  <si>
    <t>dopravní obslužnost</t>
  </si>
  <si>
    <t>org. 2671</t>
  </si>
  <si>
    <t>Connex, a. s.</t>
  </si>
  <si>
    <t>ostatní</t>
  </si>
  <si>
    <t>dotace tisku jízd. řádů</t>
  </si>
  <si>
    <t>smluvní jízdné</t>
  </si>
  <si>
    <t>org. 2674: objízdné trasy - rek. a dobudování stok. sítě - II. část</t>
  </si>
  <si>
    <t>objížďky, změny jízdních řádů</t>
  </si>
  <si>
    <t>org. 2675: objízdné trasy - rek. a dobudování stok. sítě - II. část</t>
  </si>
  <si>
    <t>veřejné osvětlení a SSZ</t>
  </si>
  <si>
    <t>pasport VO a SSZ</t>
  </si>
  <si>
    <t>Celkem odbor dopravy</t>
  </si>
  <si>
    <t>11 - odb. vn. vztahů a informací</t>
  </si>
  <si>
    <t xml:space="preserve">48 000 tis. Kč ČS, a. s.; 38 200 tis. Kč KB, a. s.; 872 tis. Kč MF ČR - kanal. Holice;                            11 765 tis. Kč SMV, a. s.; 3 824 tis. Kč SFŽP (rekult. skl. Grygov + Fond soudrž. ISPA); 7 995 tis. Kč MMR ČR (FRB povodňový) </t>
  </si>
  <si>
    <r>
      <t xml:space="preserve">dividendy firmy OLTERM &amp; TD, a. s.                                                                                                                                           </t>
    </r>
    <r>
      <rPr>
        <b/>
        <sz val="8"/>
        <rFont val="Arial Narrow"/>
        <family val="2"/>
      </rPr>
      <t>skutečnost 2008:</t>
    </r>
    <r>
      <rPr>
        <sz val="8"/>
        <rFont val="Arial Narrow"/>
        <family val="2"/>
      </rPr>
      <t xml:space="preserve"> firma Dalkia, a. s. 510,-- Kč; firma OLTERM &amp; TD, a. s. 3 400 000,-- Kč</t>
    </r>
  </si>
  <si>
    <t xml:space="preserve">12.470.113,50 Kč EKO-KOM na odpadové hospodářství (OŽP); 825.700,50 Kč nedočerp. dotace na pasy s biometr.                 údaji (odbor správy); 39.000,-- Kč nečerp. dotace KÚ OK na cvičení "Kosíř 2007" (odbor ochrany); 265.660,97 Kč dar města Luzern (povodně 2006); 4.674.010,-- Kč vratky státních dotací; 125.611,56 Kč projekt MEMO (OVVI); 238.001,81 Kč cyklostezka Chválkovice - Samotišky (odbor investic); 216.619.-- Kč projektová dokumentace (odbor investic); 700.000,-- Kč pořízení změn územního plánu (OKR); 3.085.524,-- Kč hromadný převod z podúčtů (účelovost již pominula) </t>
  </si>
  <si>
    <t>udržování a opravy inform. systému                                             v přednádražním prostoru</t>
  </si>
  <si>
    <t>org. 1056</t>
  </si>
  <si>
    <t>kontrola tech. stavu a údržba veř. hřišť</t>
  </si>
  <si>
    <t>Celkem odbor vn. vztahů a inf.</t>
  </si>
  <si>
    <t>udržování  mobiliáře v přednádražním prostoru</t>
  </si>
  <si>
    <t>údržba veř. WC, Sokolská ul.-údržba mobiliáře</t>
  </si>
  <si>
    <t>Celkem odbor správy</t>
  </si>
  <si>
    <t>Výstaviště FLORA, a. s.</t>
  </si>
  <si>
    <t>Výstaviště Flora Olomouc, a. s.</t>
  </si>
  <si>
    <t>sběr a svoz komunál. odpadů</t>
  </si>
  <si>
    <t>čistota města vč. státních komunikací</t>
  </si>
  <si>
    <t>péče o vzhled obcí a veřejnou zeleň</t>
  </si>
  <si>
    <t>správa a údržba areálu Chválkovice</t>
  </si>
  <si>
    <t>Celkem odbor životního prostředí</t>
  </si>
  <si>
    <t>41 - odbor majetkoprávní</t>
  </si>
  <si>
    <t>správa, provoz a údržba Arionovy kašny</t>
  </si>
  <si>
    <t>údržba a provozování památek</t>
  </si>
  <si>
    <t>SNO, a. s.</t>
  </si>
  <si>
    <t>obstarávání správy nemovitostí</t>
  </si>
  <si>
    <t>org. 1670</t>
  </si>
  <si>
    <t>doplnění řídícího systému fontán umožňující vizuální efekty vodních sloupců</t>
  </si>
  <si>
    <r>
      <t xml:space="preserve">SNO, a. s. 24.046 tis. Kč; MmOl 200.289,5 tis. Kč; MOVO, a. s. 65.420 tis. Kč; SLMO 4.070 tis. Kč                                            </t>
    </r>
    <r>
      <rPr>
        <b/>
        <sz val="8"/>
        <rFont val="Arial Narrow"/>
        <family val="2"/>
      </rPr>
      <t xml:space="preserve"> skutečnost 2008: </t>
    </r>
    <r>
      <rPr>
        <sz val="8"/>
        <rFont val="Arial Narrow"/>
        <family val="2"/>
      </rPr>
      <t>SNO, a. s. 23.148 tis. Kč; MmOl 180.930 tis. Kč; MOVO a. s. 50.378 tis. Kč; SLMO 4.070 tis. Kč</t>
    </r>
  </si>
  <si>
    <t>org. 1056  výstava Flora 2008 - 50 let trvání květinových výstav - doplnění řídícího systému fontán umožňující vizuální efekty vodních sloupců</t>
  </si>
  <si>
    <t>správa a provoz pítka - P. Malého prince</t>
  </si>
  <si>
    <t>Název organizace</t>
  </si>
  <si>
    <t>§, položky, org.</t>
  </si>
  <si>
    <t>Čerpání                                   k 31.12.2008</t>
  </si>
  <si>
    <t>ZOO Olomouc</t>
  </si>
  <si>
    <t>3741-5331-1077</t>
  </si>
  <si>
    <t>Moravské divadlo</t>
  </si>
  <si>
    <t>3311-5331-1150</t>
  </si>
  <si>
    <t>Divadlo hudby</t>
  </si>
  <si>
    <t>3311-5331-1160</t>
  </si>
  <si>
    <t>Moravská filharmonie</t>
  </si>
  <si>
    <t>3312-5331-1170</t>
  </si>
  <si>
    <t>realizuje odbor správy</t>
  </si>
  <si>
    <t>Kopírka - Městská policie</t>
  </si>
  <si>
    <t>realizuje Městská policie</t>
  </si>
  <si>
    <t>Kopírka - odbor správy</t>
  </si>
  <si>
    <t>Kopírka  - odbor majetkoprávní</t>
  </si>
  <si>
    <t>Nákup dataprojektoru</t>
  </si>
  <si>
    <t>realizuje odbor informatiky</t>
  </si>
  <si>
    <t xml:space="preserve">Nákup kopírovacího stroje </t>
  </si>
  <si>
    <t>Městská policie - kamerový systém</t>
  </si>
  <si>
    <t>Městská policie - pořízení 5 ks vozidel</t>
  </si>
  <si>
    <t>Městská policie - nákup parkovacích automatů</t>
  </si>
  <si>
    <t xml:space="preserve">Modernizace hlasových modulů v centru města </t>
  </si>
  <si>
    <t>Nákup SW</t>
  </si>
  <si>
    <t>Pořízení informační a výpočetní techniky</t>
  </si>
  <si>
    <t>Průkaz energetické náročnosti budov</t>
  </si>
  <si>
    <t>realizuje odbor školství</t>
  </si>
  <si>
    <t>Rekonstrukce a dobudování stokové sítě města - II. část - výkupy pozemků</t>
  </si>
  <si>
    <t>Rozvoj MHD Olomouc</t>
  </si>
  <si>
    <t>Soubor uměleckých děl</t>
  </si>
  <si>
    <t>Systém včasné intervence</t>
  </si>
  <si>
    <t>realizuje odbor sociál. služeb a zdravotnictví</t>
  </si>
  <si>
    <t>Třídička a počítačka mincí - Městská policie</t>
  </si>
  <si>
    <t>Výkup pozemků</t>
  </si>
  <si>
    <r>
      <t>ÚZ 16</t>
    </r>
    <r>
      <rPr>
        <sz val="10"/>
        <rFont val="Arial"/>
        <family val="2"/>
      </rPr>
      <t xml:space="preserve"> - realizuje Městská policie</t>
    </r>
  </si>
  <si>
    <r>
      <t xml:space="preserve">ÚZ 14876 - </t>
    </r>
    <r>
      <rPr>
        <sz val="10"/>
        <rFont val="Arial"/>
        <family val="2"/>
      </rPr>
      <t>realizuje odbor soc. služeb                              a zdravotnictví</t>
    </r>
  </si>
  <si>
    <r>
      <t xml:space="preserve">ÚZ 14876 - </t>
    </r>
    <r>
      <rPr>
        <sz val="10"/>
        <rFont val="Arial"/>
        <family val="2"/>
      </rPr>
      <t>realizuje odbor soc. služeb                           a zdravotnictví</t>
    </r>
  </si>
  <si>
    <t>pol</t>
  </si>
  <si>
    <t>Upravený rozpočet              k 26.11.2008                                                     v Kč</t>
  </si>
  <si>
    <t>E - ostatní nákup dlouhodobého nehmotného majetku - realizuje odbor koncepce a rozvoje</t>
  </si>
  <si>
    <t>Aktualizace cenové mapy</t>
  </si>
  <si>
    <t>Model dopravy města Olomouce</t>
  </si>
  <si>
    <t>MTB hřiště Slavonín</t>
  </si>
  <si>
    <t>Nový areál DPMO</t>
  </si>
  <si>
    <t>Obnova zeleně v olomouckých historických parcích</t>
  </si>
  <si>
    <t>Olomoucký hrad</t>
  </si>
  <si>
    <t>Opatření dle generelu dopravy</t>
  </si>
  <si>
    <t>Parkovací objekt v centru</t>
  </si>
  <si>
    <t>Pořízení nového územního plánu</t>
  </si>
  <si>
    <t>Pořízení změn reg. plánu MPR</t>
  </si>
  <si>
    <t>Pořízení změn ÚPnSÚ</t>
  </si>
  <si>
    <t>Studie silniční sítě</t>
  </si>
  <si>
    <t>Územně analytické podklady</t>
  </si>
  <si>
    <t>Návrh rozpočtu                      RMO 27.11.2007</t>
  </si>
  <si>
    <t>Upravený rozpočet                        k 26.11.2008                                                           v Kč</t>
  </si>
  <si>
    <t>Upravený rozpočet                                      k 23.12.2008                                                         v Kč</t>
  </si>
  <si>
    <t>F - příspěvky a platby města jiným subjektům</t>
  </si>
  <si>
    <t>Bezbariérové úpravy</t>
  </si>
  <si>
    <t>realizuje odbor sociálních služeb                           a zdravotnictví</t>
  </si>
  <si>
    <t>DDM - zpřístupnění informačního centra pro imobilní spoluobčany</t>
  </si>
  <si>
    <t>DPMO, a. s. - příspěvek na modernizaci tramvaje T3</t>
  </si>
  <si>
    <t>JITRO, o. s. - příspěvek na instalaci výtahu s výtahovou šachtou</t>
  </si>
  <si>
    <t>Fakultní nemocnice Olomouc - mobilní ventilátor</t>
  </si>
  <si>
    <t>Fakultní nemocnice Olomouc - štěrbinová lampa</t>
  </si>
  <si>
    <t>Příloha č. 1</t>
  </si>
  <si>
    <t>Rekapitulace příjmů, výdajů a financování roku 2008</t>
  </si>
  <si>
    <t>str. 1</t>
  </si>
  <si>
    <t>Příloha č. 2</t>
  </si>
  <si>
    <t>Příjmy – plnění k 31. 12. 2008</t>
  </si>
  <si>
    <t>str. 2 – 5</t>
  </si>
  <si>
    <t>Příloha č. 3</t>
  </si>
  <si>
    <t>Sumář provozních výdajů – objednávky veřejných služeb v roce 2008</t>
  </si>
  <si>
    <t>str. 6 - 8</t>
  </si>
  <si>
    <t>Příloha č. 4</t>
  </si>
  <si>
    <t>Sumář provozních výdajů – příspěvkové organizace v roce 2008</t>
  </si>
  <si>
    <t>str. 9</t>
  </si>
  <si>
    <t>Příloha č. 5</t>
  </si>
  <si>
    <t>Investice – čerpání k 31. 12. 2008</t>
  </si>
  <si>
    <t>str. 10 - 21</t>
  </si>
  <si>
    <t>Příloha č. 6</t>
  </si>
  <si>
    <t>Financování v roce 2008</t>
  </si>
  <si>
    <t>str. 22</t>
  </si>
  <si>
    <t>Příloha č. 7</t>
  </si>
  <si>
    <t>sociální fondy a FRR v roce 2008</t>
  </si>
  <si>
    <t>str. 23 - 25</t>
  </si>
  <si>
    <t>Příloha č. 8</t>
  </si>
  <si>
    <t>Finanční vypořádání se státním rozpočtem za rok 2008</t>
  </si>
  <si>
    <t>str. 26 – 41</t>
  </si>
  <si>
    <t>schválený rozpočet</t>
  </si>
  <si>
    <t>upravený rozpočet</t>
  </si>
  <si>
    <t>skutečnost</t>
  </si>
  <si>
    <t>čerpané úvěry (krátkodobé + dlouhodobé)</t>
  </si>
  <si>
    <t>přechodný účetní stav - nerealizované kurzové rozdíly</t>
  </si>
  <si>
    <t>rozdíl mezi počátečními a konečnými stavy  na bank. účtech ***</t>
  </si>
  <si>
    <t>CELKEM  (A)</t>
  </si>
  <si>
    <t>***</t>
  </si>
  <si>
    <t>počáteční stav</t>
  </si>
  <si>
    <t>konečný stav</t>
  </si>
  <si>
    <t>změna stavu</t>
  </si>
  <si>
    <t>základní běžný účet</t>
  </si>
  <si>
    <t>účel. fondy (FRB, soc. fond)</t>
  </si>
  <si>
    <t>běžné účty celkem</t>
  </si>
  <si>
    <t>splátky úvěrů</t>
  </si>
  <si>
    <t>Komerční banka, a. s.</t>
  </si>
  <si>
    <t>Česká spořitelna, a. s.</t>
  </si>
  <si>
    <t>MF ČR - kanalizace Holice</t>
  </si>
  <si>
    <t>SFŽP ČR - rekultivace skládky Grygov</t>
  </si>
  <si>
    <t>Moravská vodárenská, a. s.</t>
  </si>
  <si>
    <t>SFŽP ČR - Fond soudržnosti</t>
  </si>
  <si>
    <t>CELKEM  (B)</t>
  </si>
  <si>
    <t xml:space="preserve">Tř. 8 - </t>
  </si>
  <si>
    <t>FINANCOVÁNÍ CELKEM (A + B)</t>
  </si>
  <si>
    <t>- úvěr od Moravské vodárenské a. s.</t>
  </si>
  <si>
    <t>- návratná fin. výpomoc od MF ČR na akci Kanalizace - Holice - připojení na ČOV</t>
  </si>
  <si>
    <t>- návratná fin výpomoc - FRB</t>
  </si>
  <si>
    <r>
      <t xml:space="preserve">Součástí </t>
    </r>
    <r>
      <rPr>
        <b/>
        <sz val="10"/>
        <rFont val="Arial Narrow"/>
        <family val="2"/>
      </rPr>
      <t>příjmů</t>
    </r>
    <r>
      <rPr>
        <sz val="10"/>
        <rFont val="Arial Narrow"/>
        <family val="2"/>
      </rPr>
      <t xml:space="preserve"> města Olomouce je část tř. 8 - financování v celkové sumě </t>
    </r>
    <r>
      <rPr>
        <b/>
        <sz val="10"/>
        <rFont val="Arial Narrow"/>
        <family val="2"/>
      </rPr>
      <t>87.644.097,05 Kč</t>
    </r>
    <r>
      <rPr>
        <sz val="10"/>
        <rFont val="Arial Narrow"/>
        <family val="2"/>
      </rPr>
      <t>. Tuto částku tvoří:</t>
    </r>
  </si>
  <si>
    <r>
      <t xml:space="preserve">Součástí </t>
    </r>
    <r>
      <rPr>
        <b/>
        <sz val="10"/>
        <rFont val="Arial Narrow"/>
        <family val="2"/>
      </rPr>
      <t>výdajů</t>
    </r>
    <r>
      <rPr>
        <sz val="10"/>
        <rFont val="Arial Narrow"/>
        <family val="2"/>
      </rPr>
      <t xml:space="preserve"> města Olomouce je část tř. 8 - financování v celkové sumě </t>
    </r>
    <r>
      <rPr>
        <b/>
        <sz val="10"/>
        <rFont val="Arial Narrow"/>
        <family val="2"/>
      </rPr>
      <t>140.655.900,- Kč</t>
    </r>
    <r>
      <rPr>
        <sz val="10"/>
        <rFont val="Arial Narrow"/>
        <family val="2"/>
      </rPr>
      <t>. Tuto částku tvoří:</t>
    </r>
  </si>
  <si>
    <r>
      <t xml:space="preserve">Celková zadluženost města Olomouce k 31. 12. 2008 (bez úroků) činí   </t>
    </r>
    <r>
      <rPr>
        <b/>
        <sz val="12"/>
        <rFont val="Arial Narrow"/>
        <family val="2"/>
      </rPr>
      <t>865.439.751,50 Kč</t>
    </r>
    <r>
      <rPr>
        <sz val="12"/>
        <rFont val="Arial Narrow"/>
        <family val="2"/>
      </rPr>
      <t xml:space="preserve">.   Z toho:                                                                                                                                                              </t>
    </r>
  </si>
  <si>
    <r>
      <t>Část A.</t>
    </r>
    <r>
      <rPr>
        <sz val="9"/>
        <rFont val="Arial CE"/>
        <family val="2"/>
      </rPr>
      <t xml:space="preserve"> Finanční vypořádání dotací a návratných finančních výpomocí poskytnutých ze státního rozpočtu s výjimkou dotací na projekty </t>
    </r>
  </si>
  <si>
    <r>
      <t xml:space="preserve">Vráceno 
v průběhu roku
</t>
    </r>
    <r>
      <rPr>
        <sz val="10"/>
        <rFont val="Arial CE"/>
        <family val="2"/>
      </rPr>
      <t xml:space="preserve">na
účet kraje
</t>
    </r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</si>
  <si>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</si>
  <si>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r>
      <t>A.3.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Návratná finanční výpomoc celkem</t>
    </r>
  </si>
  <si>
    <r>
      <t>1</t>
    </r>
    <r>
      <rPr>
        <sz val="9"/>
        <rFont val="Arial CE"/>
        <family val="0"/>
      </rPr>
      <t>uvádí se kraj, prostřednictvím kterého byla poskytnuta dotace správcem kapitoly státního rozpočtu</t>
    </r>
  </si>
  <si>
    <t>Ministerstvo životního prostředí</t>
  </si>
  <si>
    <t xml:space="preserve">Finanční vypořádání dotací poskytnutých obcím a dobrovolným svazkům obcí prostřednictvím kraje </t>
  </si>
  <si>
    <t xml:space="preserve">a z prostředků finančních mechanismů </t>
  </si>
  <si>
    <t>Poskytnuto 
celkem
k 31.12. roku,
v němž byl
projekt ukončen</t>
  </si>
  <si>
    <t>Čerpáno
celkem
k 31.12. roku,
v němž byl
projekt ukončen</t>
  </si>
  <si>
    <t>Použito
celkem
k 31.12. roku,
v němž byl
projekt ukončen</t>
  </si>
  <si>
    <t xml:space="preserve">Vratka dotace
při finančním 
vypořádání </t>
  </si>
  <si>
    <t xml:space="preserve">4 = 2 - 3 </t>
  </si>
  <si>
    <t>B 1. Neinvestiční dotace celkem</t>
  </si>
  <si>
    <t xml:space="preserve">v tom: </t>
  </si>
  <si>
    <t>Operační program rozvoje lidských zdrojů</t>
  </si>
  <si>
    <t>B.2.  Investiční dotace celkem</t>
  </si>
  <si>
    <t xml:space="preserve">        - jednotlivé projekty</t>
  </si>
  <si>
    <t>B.3. Dotace celkem (B .1. + B.2.)</t>
  </si>
  <si>
    <t>ve sloupci a) se vyplňují údaje jen u dotací kapitoly Všeobecná pokladní správa a kapitoly Operace státních finančních aktiv</t>
  </si>
  <si>
    <t>sloupec 1 - uvádí se celkový objem dotací stanovených v rozhodnutích event. dohodách nebo smlouvách o poskytnutí dotace za celou dobu trvání projektu</t>
  </si>
  <si>
    <t>sloupec 3 - uvádí se celkový objem prostředků skutečně použitých příjemci z dotací poskytnutých k 31.12. roku, v němž byl projekt ukončen</t>
  </si>
  <si>
    <t>sloupec 4 - uvádí se výše případné vratky dotace při finančním vypořádání;  rovná se sloupec 2 minus sloupec 3</t>
  </si>
  <si>
    <t>Pozn.: závěrečná platba z Ministerstva životního prostředí ČR na zajištění realizace projektu pro Statutární město a další partnerské organizace byla vyplacena až po schválení závěrečného vyúčtování projektu. Podíl partnerským organizacím na projektu bude zaslán až po schválení zastupitelstvem města Olomouce.</t>
  </si>
  <si>
    <t>Ing. Vladislav Vlasák</t>
  </si>
  <si>
    <r>
      <t>Kraj</t>
    </r>
    <r>
      <rPr>
        <vertAlign val="superscript"/>
        <sz val="10"/>
        <rFont val="Arial CE"/>
        <family val="0"/>
      </rPr>
      <t>1</t>
    </r>
    <r>
      <rPr>
        <sz val="10"/>
        <rFont val="Arial CE"/>
        <family val="2"/>
      </rPr>
      <t>:</t>
    </r>
  </si>
  <si>
    <r>
      <t>Část B.</t>
    </r>
    <r>
      <rPr>
        <sz val="10"/>
        <rFont val="Arial CE"/>
        <family val="2"/>
      </rPr>
      <t xml:space="preserve"> Finanční vypořádání dotací poskytnutých na projekty spolufinancované z rozpočtu Evropské unie </t>
    </r>
  </si>
  <si>
    <r>
      <t>sloupec 2 - uvádí se celkový objem dotací, které byly převedeny poskytovatelem prostřednictvím kraje na účty příjemců</t>
    </r>
    <r>
      <rPr>
        <sz val="9"/>
        <rFont val="Arial CE"/>
        <family val="0"/>
      </rPr>
      <t xml:space="preserve"> za celou dobu trvání projektu</t>
    </r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</si>
</sst>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_-* #,##0\ _K_č_-;\-* #,##0\ _K_č_-;_-* &quot;-&quot;??\ _K_č_-;_-@_-"/>
    <numFmt numFmtId="167" formatCode="d/m/yy"/>
    <numFmt numFmtId="168" formatCode="#,##0\ _K_č"/>
    <numFmt numFmtId="169" formatCode="#\ ###\ ###\ ###"/>
    <numFmt numFmtId="170" formatCode="d/m\."/>
    <numFmt numFmtId="171" formatCode="#,##0_ ;[Red]\-#,##0\ "/>
    <numFmt numFmtId="172" formatCode="#,##0.000"/>
    <numFmt numFmtId="173" formatCode="#,##0\ &quot;Kč&quot;"/>
    <numFmt numFmtId="174" formatCode="#,##0_ ;\-#,##0\ "/>
    <numFmt numFmtId="175" formatCode="_-* #,##0.0\ _K_č_-;\-* #,##0.0\ _K_č_-;_-* &quot;-&quot;??\ _K_č_-;_-@_-"/>
    <numFmt numFmtId="176" formatCode="0.0"/>
    <numFmt numFmtId="177" formatCode="#,##0.0000"/>
    <numFmt numFmtId="178" formatCode="#,##0.00000"/>
    <numFmt numFmtId="179" formatCode="&quot;Kč&quot;#,##0_);\(&quot;Kč&quot;#,##0\)"/>
    <numFmt numFmtId="180" formatCode="&quot;Kč&quot;#,##0_);[Red]\(&quot;Kč&quot;#,##0\)"/>
    <numFmt numFmtId="181" formatCode="&quot;Kč&quot;#,##0.00_);\(&quot;Kč&quot;#,##0.00\)"/>
    <numFmt numFmtId="182" formatCode="&quot;Kč&quot;#,##0.00_);[Red]\(&quot;Kč&quot;#,##0.00\)"/>
    <numFmt numFmtId="183" formatCode="_(&quot;Kč&quot;* #,##0_);_(&quot;Kč&quot;* \(#,##0\);_(&quot;Kč&quot;* &quot;-&quot;_);_(@_)"/>
    <numFmt numFmtId="184" formatCode="_(* #,##0_);_(* \(#,##0\);_(* &quot;-&quot;_);_(@_)"/>
    <numFmt numFmtId="185" formatCode="_(&quot;Kč&quot;* #,##0.00_);_(&quot;Kč&quot;* \(#,##0.00\);_(&quot;Kč&quot;* &quot;-&quot;??_);_(@_)"/>
    <numFmt numFmtId="186" formatCode="_(* #,##0.00_);_(* \(#,##0.00\);_(* &quot;-&quot;??_);_(@_)"/>
    <numFmt numFmtId="187" formatCode="0;[Red]0"/>
    <numFmt numFmtId="188" formatCode="#,##0.000000"/>
    <numFmt numFmtId="189" formatCode="#,##0.0000000"/>
    <numFmt numFmtId="190" formatCode="0.0%"/>
    <numFmt numFmtId="191" formatCode="0_ ;[Red]\-0\ "/>
    <numFmt numFmtId="192" formatCode="000\ 00"/>
    <numFmt numFmtId="193" formatCode="#.##0,"/>
    <numFmt numFmtId="194" formatCode="#.##00,"/>
    <numFmt numFmtId="195" formatCode="#.##,"/>
    <numFmt numFmtId="196" formatCode="#.#,"/>
    <numFmt numFmtId="197" formatCode="#,"/>
    <numFmt numFmtId="198" formatCode="#,###,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_-* #,##0.000\ _K_č_-;\-* #,##0.000\ _K_č_-;_-* &quot;-&quot;??\ _K_č_-;_-@_-"/>
    <numFmt numFmtId="203" formatCode="#,##0.0_ ;\-#,##0.0\ "/>
    <numFmt numFmtId="204" formatCode="#,##0,\x"/>
    <numFmt numFmtId="205" formatCode="#,##0.00\ _K_č"/>
    <numFmt numFmtId="206" formatCode="#,##0\ &quot;kr&quot;;\-#,##0\ &quot;kr&quot;"/>
    <numFmt numFmtId="207" formatCode="#,##0\ &quot;kr&quot;;[Red]\-#,##0\ &quot;kr&quot;"/>
    <numFmt numFmtId="208" formatCode="#,##0.00\ &quot;kr&quot;;\-#,##0.00\ &quot;kr&quot;"/>
    <numFmt numFmtId="209" formatCode="#,##0.00\ &quot;kr&quot;;[Red]\-#,##0.00\ &quot;kr&quot;"/>
    <numFmt numFmtId="210" formatCode="_-* #,##0\ &quot;kr&quot;_-;\-* #,##0\ &quot;kr&quot;_-;_-* &quot;-&quot;\ &quot;kr&quot;_-;_-@_-"/>
    <numFmt numFmtId="211" formatCode="_-* #,##0\ _k_r_-;\-* #,##0\ _k_r_-;_-* &quot;-&quot;\ _k_r_-;_-@_-"/>
    <numFmt numFmtId="212" formatCode="_-* #,##0.00\ &quot;kr&quot;_-;\-* #,##0.00\ &quot;kr&quot;_-;_-* &quot;-&quot;??\ &quot;kr&quot;_-;_-@_-"/>
    <numFmt numFmtId="213" formatCode="_-* #,##0.00\ _k_r_-;\-* #,##0.00\ _k_r_-;_-* &quot;-&quot;??\ _k_r_-;_-@_-"/>
    <numFmt numFmtId="214" formatCode="[$-405]d\.\ mmmm\ yyyy"/>
    <numFmt numFmtId="215" formatCode="#,##0.00\ &quot;Kč&quot;"/>
    <numFmt numFmtId="216" formatCode="d/m"/>
    <numFmt numFmtId="217" formatCode="dd/mm/yy"/>
    <numFmt numFmtId="218" formatCode="#,##0.00;[Red]#,##0.00"/>
    <numFmt numFmtId="219" formatCode="General_)"/>
    <numFmt numFmtId="220" formatCode="###,###,###"/>
    <numFmt numFmtId="221" formatCode="####"/>
    <numFmt numFmtId="222" formatCode="##\ ###\ ###"/>
    <numFmt numFmtId="223" formatCode="###,###,###.###"/>
  </numFmts>
  <fonts count="60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color indexed="14"/>
      <name val="Arial Narrow"/>
      <family val="2"/>
    </font>
    <font>
      <b/>
      <sz val="8"/>
      <color indexed="12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color indexed="10"/>
      <name val="Arial Narrow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i/>
      <sz val="8"/>
      <name val="Arial CE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sz val="7"/>
      <name val="Arial CE"/>
      <family val="2"/>
    </font>
    <font>
      <sz val="9"/>
      <name val="Arial Narrow"/>
      <family val="2"/>
    </font>
    <font>
      <b/>
      <sz val="10"/>
      <color indexed="10"/>
      <name val="Arial CE"/>
      <family val="2"/>
    </font>
    <font>
      <b/>
      <sz val="8"/>
      <name val="Arial"/>
      <family val="2"/>
    </font>
    <font>
      <sz val="12"/>
      <name val="Arial Narrow"/>
      <family val="2"/>
    </font>
    <font>
      <b/>
      <sz val="12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sz val="8"/>
      <color indexed="10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u val="single"/>
      <sz val="12"/>
      <name val="Arial"/>
      <family val="2"/>
    </font>
    <font>
      <sz val="10"/>
      <color indexed="10"/>
      <name val="Arial Narrow"/>
      <family val="2"/>
    </font>
    <font>
      <sz val="9"/>
      <color indexed="8"/>
      <name val="Arial Narrow"/>
      <family val="2"/>
    </font>
    <font>
      <b/>
      <sz val="14"/>
      <name val="Arial Narrow"/>
      <family val="2"/>
    </font>
    <font>
      <sz val="12"/>
      <name val="Arial CE"/>
      <family val="2"/>
    </font>
    <font>
      <sz val="11"/>
      <name val="Arial CE"/>
      <family val="0"/>
    </font>
    <font>
      <b/>
      <sz val="14"/>
      <name val="Arial"/>
      <family val="2"/>
    </font>
    <font>
      <vertAlign val="superscript"/>
      <sz val="10"/>
      <name val="Arial CE"/>
      <family val="0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i/>
      <sz val="10"/>
      <name val="Arial CE"/>
      <family val="0"/>
    </font>
    <font>
      <sz val="9"/>
      <color indexed="10"/>
      <name val="Arial CE"/>
      <family val="2"/>
    </font>
    <font>
      <vertAlign val="superscript"/>
      <sz val="9"/>
      <name val="Arial CE"/>
      <family val="0"/>
    </font>
    <font>
      <i/>
      <sz val="10"/>
      <name val="Times New Roman"/>
      <family val="1"/>
    </font>
    <font>
      <strike/>
      <sz val="10"/>
      <color indexed="10"/>
      <name val="Arial CE"/>
      <family val="2"/>
    </font>
    <font>
      <i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9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6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top"/>
    </xf>
    <xf numFmtId="0" fontId="3" fillId="0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4" fontId="5" fillId="4" borderId="7" xfId="0" applyNumberFormat="1" applyFont="1" applyFill="1" applyBorder="1" applyAlignment="1">
      <alignment vertical="center"/>
    </xf>
    <xf numFmtId="4" fontId="9" fillId="5" borderId="7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3" fontId="13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8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3" fontId="14" fillId="0" borderId="0" xfId="0" applyNumberFormat="1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8" xfId="0" applyFont="1" applyFill="1" applyBorder="1" applyAlignment="1">
      <alignment vertical="center"/>
    </xf>
    <xf numFmtId="3" fontId="13" fillId="0" borderId="9" xfId="0" applyNumberFormat="1" applyFont="1" applyFill="1" applyBorder="1" applyAlignment="1">
      <alignment vertical="center"/>
    </xf>
    <xf numFmtId="3" fontId="11" fillId="0" borderId="9" xfId="0" applyNumberFormat="1" applyFont="1" applyFill="1" applyBorder="1" applyAlignment="1">
      <alignment vertical="center"/>
    </xf>
    <xf numFmtId="3" fontId="11" fillId="0" borderId="9" xfId="0" applyNumberFormat="1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 wrapText="1" shrinkToFit="1"/>
    </xf>
    <xf numFmtId="0" fontId="11" fillId="0" borderId="0" xfId="0" applyFont="1" applyFill="1" applyAlignment="1">
      <alignment horizontal="left" vertical="center" wrapText="1" shrinkToFit="1"/>
    </xf>
    <xf numFmtId="3" fontId="16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left" vertical="center" wrapText="1" shrinkToFit="1"/>
    </xf>
    <xf numFmtId="3" fontId="17" fillId="0" borderId="7" xfId="0" applyNumberFormat="1" applyFont="1" applyFill="1" applyBorder="1" applyAlignment="1">
      <alignment vertical="center"/>
    </xf>
    <xf numFmtId="3" fontId="17" fillId="0" borderId="7" xfId="0" applyNumberFormat="1" applyFont="1" applyFill="1" applyBorder="1" applyAlignment="1">
      <alignment vertical="center" wrapText="1"/>
    </xf>
    <xf numFmtId="4" fontId="17" fillId="0" borderId="7" xfId="0" applyNumberFormat="1" applyFont="1" applyFill="1" applyBorder="1" applyAlignment="1">
      <alignment vertical="center" wrapText="1"/>
    </xf>
    <xf numFmtId="3" fontId="18" fillId="0" borderId="7" xfId="0" applyNumberFormat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3" fontId="11" fillId="6" borderId="1" xfId="0" applyNumberFormat="1" applyFont="1" applyFill="1" applyBorder="1" applyAlignment="1">
      <alignment horizontal="center" vertical="center" wrapText="1"/>
    </xf>
    <xf numFmtId="3" fontId="11" fillId="6" borderId="10" xfId="0" applyNumberFormat="1" applyFont="1" applyFill="1" applyBorder="1" applyAlignment="1">
      <alignment horizontal="center" vertical="center" wrapText="1"/>
    </xf>
    <xf numFmtId="4" fontId="11" fillId="6" borderId="1" xfId="0" applyNumberFormat="1" applyFont="1" applyFill="1" applyBorder="1" applyAlignment="1">
      <alignment horizontal="center" vertical="center" wrapText="1"/>
    </xf>
    <xf numFmtId="4" fontId="11" fillId="6" borderId="11" xfId="0" applyNumberFormat="1" applyFont="1" applyFill="1" applyBorder="1" applyAlignment="1">
      <alignment horizontal="center" vertical="center" wrapText="1"/>
    </xf>
    <xf numFmtId="14" fontId="12" fillId="6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4" fontId="11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3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7" fillId="4" borderId="7" xfId="0" applyNumberFormat="1" applyFont="1" applyFill="1" applyBorder="1" applyAlignment="1">
      <alignment vertical="center"/>
    </xf>
    <xf numFmtId="3" fontId="0" fillId="0" borderId="7" xfId="0" applyNumberFormat="1" applyBorder="1" applyAlignment="1">
      <alignment vertical="center"/>
    </xf>
    <xf numFmtId="4" fontId="17" fillId="4" borderId="7" xfId="0" applyNumberFormat="1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4" fontId="17" fillId="4" borderId="7" xfId="0" applyNumberFormat="1" applyFon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4" fontId="17" fillId="4" borderId="7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left" vertical="center" shrinkToFit="1"/>
    </xf>
    <xf numFmtId="3" fontId="11" fillId="0" borderId="0" xfId="0" applyNumberFormat="1" applyFont="1" applyBorder="1" applyAlignment="1">
      <alignment horizontal="left" vertical="top" shrinkToFit="1"/>
    </xf>
    <xf numFmtId="4" fontId="11" fillId="0" borderId="0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vertical="top" shrinkToFit="1"/>
    </xf>
    <xf numFmtId="3" fontId="16" fillId="0" borderId="0" xfId="0" applyNumberFormat="1" applyFont="1" applyBorder="1" applyAlignment="1">
      <alignment vertical="center"/>
    </xf>
    <xf numFmtId="3" fontId="0" fillId="7" borderId="0" xfId="0" applyNumberFormat="1" applyFill="1" applyBorder="1" applyAlignment="1">
      <alignment vertical="center"/>
    </xf>
    <xf numFmtId="4" fontId="11" fillId="7" borderId="0" xfId="0" applyNumberFormat="1" applyFont="1" applyFill="1" applyBorder="1" applyAlignment="1">
      <alignment vertical="center"/>
    </xf>
    <xf numFmtId="3" fontId="11" fillId="7" borderId="0" xfId="0" applyNumberFormat="1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43" fontId="19" fillId="6" borderId="1" xfId="15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3" fillId="6" borderId="7" xfId="0" applyNumberFormat="1" applyFont="1" applyFill="1" applyBorder="1" applyAlignment="1">
      <alignment horizontal="center" vertical="center" wrapText="1"/>
    </xf>
    <xf numFmtId="4" fontId="3" fillId="6" borderId="12" xfId="0" applyNumberFormat="1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3" fillId="0" borderId="6" xfId="26" applyNumberFormat="1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4" fontId="9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3" fontId="9" fillId="6" borderId="6" xfId="0" applyNumberFormat="1" applyFont="1" applyFill="1" applyBorder="1" applyAlignment="1">
      <alignment vertical="center"/>
    </xf>
    <xf numFmtId="4" fontId="9" fillId="6" borderId="6" xfId="0" applyNumberFormat="1" applyFont="1" applyFill="1" applyBorder="1" applyAlignment="1">
      <alignment vertical="center"/>
    </xf>
    <xf numFmtId="4" fontId="5" fillId="6" borderId="6" xfId="0" applyNumberFormat="1" applyFont="1" applyFill="1" applyBorder="1" applyAlignment="1">
      <alignment vertical="center"/>
    </xf>
    <xf numFmtId="4" fontId="22" fillId="0" borderId="0" xfId="0" applyNumberFormat="1" applyFont="1" applyAlignment="1">
      <alignment vertical="center"/>
    </xf>
    <xf numFmtId="3" fontId="9" fillId="0" borderId="6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3" fontId="9" fillId="3" borderId="7" xfId="0" applyNumberFormat="1" applyFont="1" applyFill="1" applyBorder="1" applyAlignment="1">
      <alignment vertical="center"/>
    </xf>
    <xf numFmtId="4" fontId="9" fillId="3" borderId="7" xfId="0" applyNumberFormat="1" applyFont="1" applyFill="1" applyBorder="1" applyAlignment="1">
      <alignment vertical="center"/>
    </xf>
    <xf numFmtId="4" fontId="8" fillId="3" borderId="7" xfId="0" applyNumberFormat="1" applyFont="1" applyFill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9" fillId="4" borderId="7" xfId="0" applyNumberFormat="1" applyFont="1" applyFill="1" applyBorder="1" applyAlignment="1">
      <alignment vertical="center"/>
    </xf>
    <xf numFmtId="4" fontId="9" fillId="4" borderId="7" xfId="0" applyNumberFormat="1" applyFont="1" applyFill="1" applyBorder="1" applyAlignment="1">
      <alignment vertical="center"/>
    </xf>
    <xf numFmtId="3" fontId="24" fillId="0" borderId="6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24" fillId="0" borderId="6" xfId="0" applyNumberFormat="1" applyFont="1" applyBorder="1" applyAlignment="1">
      <alignment vertical="center"/>
    </xf>
    <xf numFmtId="3" fontId="9" fillId="6" borderId="7" xfId="0" applyNumberFormat="1" applyFont="1" applyFill="1" applyBorder="1" applyAlignment="1">
      <alignment vertical="center"/>
    </xf>
    <xf numFmtId="4" fontId="9" fillId="6" borderId="7" xfId="0" applyNumberFormat="1" applyFont="1" applyFill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 vertical="center"/>
    </xf>
    <xf numFmtId="0" fontId="30" fillId="8" borderId="7" xfId="21" applyFont="1" applyFill="1" applyBorder="1" applyAlignment="1">
      <alignment horizontal="center" vertical="center" wrapText="1"/>
      <protection/>
    </xf>
    <xf numFmtId="3" fontId="31" fillId="8" borderId="7" xfId="21" applyNumberFormat="1" applyFont="1" applyFill="1" applyBorder="1" applyAlignment="1">
      <alignment horizontal="center" vertical="center" wrapText="1"/>
      <protection/>
    </xf>
    <xf numFmtId="3" fontId="30" fillId="8" borderId="7" xfId="21" applyNumberFormat="1" applyFont="1" applyFill="1" applyBorder="1" applyAlignment="1">
      <alignment horizontal="center" vertical="center" wrapText="1"/>
      <protection/>
    </xf>
    <xf numFmtId="0" fontId="29" fillId="8" borderId="7" xfId="21" applyFill="1" applyBorder="1" applyAlignment="1">
      <alignment horizontal="center" vertical="center"/>
      <protection/>
    </xf>
    <xf numFmtId="0" fontId="30" fillId="0" borderId="0" xfId="21" applyFont="1" applyFill="1" applyAlignment="1">
      <alignment horizontal="left" vertical="center"/>
      <protection/>
    </xf>
    <xf numFmtId="0" fontId="30" fillId="0" borderId="0" xfId="21" applyFont="1" applyFill="1" applyAlignment="1">
      <alignment horizontal="center"/>
      <protection/>
    </xf>
    <xf numFmtId="0" fontId="30" fillId="0" borderId="0" xfId="21" applyFont="1" applyFill="1" applyAlignment="1">
      <alignment horizontal="left"/>
      <protection/>
    </xf>
    <xf numFmtId="3" fontId="29" fillId="0" borderId="0" xfId="21" applyNumberFormat="1" applyFont="1" applyFill="1" applyBorder="1" applyAlignment="1">
      <alignment horizontal="right"/>
      <protection/>
    </xf>
    <xf numFmtId="0" fontId="29" fillId="0" borderId="0" xfId="21" applyFont="1" applyFill="1" applyAlignment="1">
      <alignment horizontal="left" wrapText="1"/>
      <protection/>
    </xf>
    <xf numFmtId="0" fontId="29" fillId="0" borderId="0" xfId="21">
      <alignment/>
      <protection/>
    </xf>
    <xf numFmtId="0" fontId="0" fillId="0" borderId="1" xfId="21" applyFont="1" applyFill="1" applyBorder="1" applyAlignment="1">
      <alignment horizontal="center" vertical="center"/>
      <protection/>
    </xf>
    <xf numFmtId="0" fontId="29" fillId="0" borderId="1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left" vertical="center"/>
      <protection/>
    </xf>
    <xf numFmtId="3" fontId="29" fillId="0" borderId="1" xfId="21" applyNumberFormat="1" applyFont="1" applyFill="1" applyBorder="1" applyAlignment="1">
      <alignment horizontal="center" vertical="center"/>
      <protection/>
    </xf>
    <xf numFmtId="3" fontId="29" fillId="0" borderId="1" xfId="21" applyNumberFormat="1" applyFont="1" applyFill="1" applyBorder="1" applyAlignment="1">
      <alignment horizontal="right" vertical="center"/>
      <protection/>
    </xf>
    <xf numFmtId="4" fontId="29" fillId="0" borderId="1" xfId="21" applyNumberFormat="1" applyFont="1" applyFill="1" applyBorder="1" applyAlignment="1">
      <alignment horizontal="right" vertical="center"/>
      <protection/>
    </xf>
    <xf numFmtId="0" fontId="29" fillId="0" borderId="1" xfId="21" applyFont="1" applyFill="1" applyBorder="1" applyAlignment="1">
      <alignment horizontal="left" vertical="center" wrapText="1"/>
      <protection/>
    </xf>
    <xf numFmtId="0" fontId="29" fillId="0" borderId="0" xfId="21" applyAlignment="1">
      <alignment horizontal="center" vertical="center"/>
      <protection/>
    </xf>
    <xf numFmtId="0" fontId="29" fillId="0" borderId="1" xfId="21" applyFont="1" applyFill="1" applyBorder="1" applyAlignment="1">
      <alignment horizontal="center" vertical="center"/>
      <protection/>
    </xf>
    <xf numFmtId="0" fontId="30" fillId="0" borderId="1" xfId="21" applyFont="1" applyFill="1" applyBorder="1" applyAlignment="1">
      <alignment horizontal="left" vertical="center" wrapText="1"/>
      <protection/>
    </xf>
    <xf numFmtId="0" fontId="29" fillId="0" borderId="15" xfId="21" applyFont="1" applyFill="1" applyBorder="1" applyAlignment="1">
      <alignment horizontal="center" vertical="center"/>
      <protection/>
    </xf>
    <xf numFmtId="3" fontId="29" fillId="0" borderId="16" xfId="21" applyNumberFormat="1" applyFont="1" applyFill="1" applyBorder="1" applyAlignment="1">
      <alignment horizontal="center" vertical="center"/>
      <protection/>
    </xf>
    <xf numFmtId="3" fontId="29" fillId="0" borderId="16" xfId="21" applyNumberFormat="1" applyFont="1" applyFill="1" applyBorder="1" applyAlignment="1">
      <alignment horizontal="right" vertical="center"/>
      <protection/>
    </xf>
    <xf numFmtId="4" fontId="29" fillId="0" borderId="16" xfId="21" applyNumberFormat="1" applyFont="1" applyFill="1" applyBorder="1" applyAlignment="1">
      <alignment horizontal="right" vertical="center"/>
      <protection/>
    </xf>
    <xf numFmtId="0" fontId="29" fillId="0" borderId="1" xfId="21" applyFont="1" applyFill="1" applyBorder="1" applyAlignment="1">
      <alignment horizontal="center" vertical="center" wrapText="1"/>
      <protection/>
    </xf>
    <xf numFmtId="0" fontId="29" fillId="0" borderId="1" xfId="21" applyFont="1" applyFill="1" applyBorder="1" applyAlignment="1">
      <alignment horizontal="left" vertical="center" wrapText="1"/>
      <protection/>
    </xf>
    <xf numFmtId="3" fontId="29" fillId="0" borderId="1" xfId="21" applyNumberFormat="1" applyFont="1" applyFill="1" applyBorder="1" applyAlignment="1">
      <alignment horizontal="center" vertical="center" wrapText="1"/>
      <protection/>
    </xf>
    <xf numFmtId="3" fontId="29" fillId="0" borderId="1" xfId="21" applyNumberFormat="1" applyFont="1" applyFill="1" applyBorder="1" applyAlignment="1">
      <alignment horizontal="right" vertical="center" wrapText="1"/>
      <protection/>
    </xf>
    <xf numFmtId="4" fontId="29" fillId="0" borderId="1" xfId="21" applyNumberFormat="1" applyFont="1" applyFill="1" applyBorder="1" applyAlignment="1">
      <alignment horizontal="right" vertical="center" wrapText="1"/>
      <protection/>
    </xf>
    <xf numFmtId="0" fontId="29" fillId="0" borderId="17" xfId="21" applyFont="1" applyFill="1" applyBorder="1" applyAlignment="1">
      <alignment horizontal="center" vertical="center" wrapText="1"/>
      <protection/>
    </xf>
    <xf numFmtId="0" fontId="29" fillId="0" borderId="17" xfId="21" applyFont="1" applyFill="1" applyBorder="1" applyAlignment="1">
      <alignment horizontal="left" vertical="center" wrapText="1"/>
      <protection/>
    </xf>
    <xf numFmtId="3" fontId="29" fillId="0" borderId="16" xfId="21" applyNumberFormat="1" applyFont="1" applyFill="1" applyBorder="1" applyAlignment="1">
      <alignment horizontal="center" vertical="center" wrapText="1"/>
      <protection/>
    </xf>
    <xf numFmtId="3" fontId="29" fillId="0" borderId="16" xfId="21" applyNumberFormat="1" applyFont="1" applyFill="1" applyBorder="1" applyAlignment="1">
      <alignment horizontal="right" vertical="center" wrapText="1"/>
      <protection/>
    </xf>
    <xf numFmtId="4" fontId="29" fillId="0" borderId="16" xfId="21" applyNumberFormat="1" applyFont="1" applyFill="1" applyBorder="1" applyAlignment="1">
      <alignment horizontal="right" vertical="center" wrapText="1"/>
      <protection/>
    </xf>
    <xf numFmtId="0" fontId="0" fillId="0" borderId="17" xfId="21" applyFont="1" applyFill="1" applyBorder="1" applyAlignment="1">
      <alignment horizontal="center" vertical="center" wrapText="1"/>
      <protection/>
    </xf>
    <xf numFmtId="0" fontId="0" fillId="0" borderId="17" xfId="21" applyFont="1" applyFill="1" applyBorder="1" applyAlignment="1">
      <alignment horizontal="left" vertical="center" wrapText="1"/>
      <protection/>
    </xf>
    <xf numFmtId="1" fontId="29" fillId="0" borderId="16" xfId="21" applyNumberFormat="1" applyFont="1" applyFill="1" applyBorder="1" applyAlignment="1">
      <alignment horizontal="center" vertical="center"/>
      <protection/>
    </xf>
    <xf numFmtId="1" fontId="29" fillId="9" borderId="1" xfId="21" applyNumberFormat="1" applyFont="1" applyFill="1" applyBorder="1" applyAlignment="1">
      <alignment horizontal="center" vertical="center"/>
      <protection/>
    </xf>
    <xf numFmtId="0" fontId="29" fillId="9" borderId="15" xfId="21" applyFont="1" applyFill="1" applyBorder="1" applyAlignment="1">
      <alignment horizontal="left" vertical="center" wrapText="1"/>
      <protection/>
    </xf>
    <xf numFmtId="3" fontId="29" fillId="9" borderId="16" xfId="21" applyNumberFormat="1" applyFont="1" applyFill="1" applyBorder="1" applyAlignment="1">
      <alignment horizontal="center" vertical="center"/>
      <protection/>
    </xf>
    <xf numFmtId="3" fontId="29" fillId="9" borderId="16" xfId="21" applyNumberFormat="1" applyFont="1" applyFill="1" applyBorder="1" applyAlignment="1">
      <alignment horizontal="right" vertical="center"/>
      <protection/>
    </xf>
    <xf numFmtId="4" fontId="29" fillId="9" borderId="16" xfId="21" applyNumberFormat="1" applyFont="1" applyFill="1" applyBorder="1" applyAlignment="1">
      <alignment horizontal="right" vertical="center"/>
      <protection/>
    </xf>
    <xf numFmtId="4" fontId="29" fillId="9" borderId="1" xfId="21" applyNumberFormat="1" applyFont="1" applyFill="1" applyBorder="1" applyAlignment="1">
      <alignment horizontal="right" vertical="center"/>
      <protection/>
    </xf>
    <xf numFmtId="0" fontId="29" fillId="9" borderId="1" xfId="21" applyFont="1" applyFill="1" applyBorder="1" applyAlignment="1">
      <alignment horizontal="left" vertical="center" wrapText="1"/>
      <protection/>
    </xf>
    <xf numFmtId="0" fontId="29" fillId="9" borderId="0" xfId="21" applyFill="1" applyAlignment="1">
      <alignment horizontal="center" vertical="center"/>
      <protection/>
    </xf>
    <xf numFmtId="0" fontId="29" fillId="0" borderId="17" xfId="21" applyFont="1" applyFill="1" applyBorder="1" applyAlignment="1">
      <alignment horizontal="center" vertical="center"/>
      <protection/>
    </xf>
    <xf numFmtId="0" fontId="29" fillId="0" borderId="17" xfId="21" applyFont="1" applyFill="1" applyBorder="1" applyAlignment="1">
      <alignment horizontal="left" vertical="center" wrapText="1"/>
      <protection/>
    </xf>
    <xf numFmtId="3" fontId="29" fillId="0" borderId="10" xfId="21" applyNumberFormat="1" applyFont="1" applyFill="1" applyBorder="1" applyAlignment="1">
      <alignment horizontal="center" vertical="center"/>
      <protection/>
    </xf>
    <xf numFmtId="3" fontId="29" fillId="0" borderId="10" xfId="21" applyNumberFormat="1" applyFont="1" applyFill="1" applyBorder="1" applyAlignment="1">
      <alignment horizontal="right" vertical="center"/>
      <protection/>
    </xf>
    <xf numFmtId="4" fontId="29" fillId="0" borderId="10" xfId="21" applyNumberFormat="1" applyFont="1" applyFill="1" applyBorder="1" applyAlignment="1">
      <alignment horizontal="right" vertical="center"/>
      <protection/>
    </xf>
    <xf numFmtId="0" fontId="0" fillId="0" borderId="1" xfId="21" applyFont="1" applyFill="1" applyBorder="1" applyAlignment="1">
      <alignment horizontal="center" vertical="center" wrapText="1"/>
      <protection/>
    </xf>
    <xf numFmtId="0" fontId="0" fillId="0" borderId="1" xfId="21" applyFont="1" applyFill="1" applyBorder="1" applyAlignment="1">
      <alignment horizontal="left" vertical="center" wrapText="1"/>
      <protection/>
    </xf>
    <xf numFmtId="3" fontId="29" fillId="0" borderId="15" xfId="21" applyNumberFormat="1" applyFont="1" applyFill="1" applyBorder="1" applyAlignment="1">
      <alignment horizontal="center" vertical="center"/>
      <protection/>
    </xf>
    <xf numFmtId="3" fontId="29" fillId="0" borderId="15" xfId="21" applyNumberFormat="1" applyFont="1" applyFill="1" applyBorder="1" applyAlignment="1">
      <alignment horizontal="right" vertical="center"/>
      <protection/>
    </xf>
    <xf numFmtId="4" fontId="29" fillId="0" borderId="15" xfId="21" applyNumberFormat="1" applyFont="1" applyFill="1" applyBorder="1" applyAlignment="1">
      <alignment horizontal="right" vertical="center"/>
      <protection/>
    </xf>
    <xf numFmtId="0" fontId="29" fillId="0" borderId="15" xfId="21" applyFont="1" applyFill="1" applyBorder="1" applyAlignment="1">
      <alignment horizontal="center" vertical="center"/>
      <protection/>
    </xf>
    <xf numFmtId="0" fontId="0" fillId="0" borderId="15" xfId="21" applyFont="1" applyFill="1" applyBorder="1" applyAlignment="1">
      <alignment horizontal="center" vertical="center" wrapText="1"/>
      <protection/>
    </xf>
    <xf numFmtId="0" fontId="0" fillId="0" borderId="15" xfId="21" applyFont="1" applyFill="1" applyBorder="1" applyAlignment="1">
      <alignment horizontal="left" vertical="center" wrapText="1"/>
      <protection/>
    </xf>
    <xf numFmtId="4" fontId="32" fillId="0" borderId="1" xfId="21" applyNumberFormat="1" applyFont="1" applyFill="1" applyBorder="1" applyAlignment="1">
      <alignment horizontal="right" vertical="center"/>
      <protection/>
    </xf>
    <xf numFmtId="0" fontId="29" fillId="0" borderId="15" xfId="21" applyFont="1" applyFill="1" applyBorder="1" applyAlignment="1">
      <alignment horizontal="center" vertical="center" wrapText="1"/>
      <protection/>
    </xf>
    <xf numFmtId="3" fontId="29" fillId="0" borderId="15" xfId="21" applyNumberFormat="1" applyFont="1" applyFill="1" applyBorder="1" applyAlignment="1">
      <alignment horizontal="right" vertical="center" wrapText="1"/>
      <protection/>
    </xf>
    <xf numFmtId="4" fontId="29" fillId="0" borderId="15" xfId="21" applyNumberFormat="1" applyFont="1" applyFill="1" applyBorder="1" applyAlignment="1">
      <alignment horizontal="right" vertical="center" wrapText="1"/>
      <protection/>
    </xf>
    <xf numFmtId="0" fontId="32" fillId="0" borderId="1" xfId="21" applyFont="1" applyFill="1" applyBorder="1" applyAlignment="1">
      <alignment horizontal="left" vertical="center" wrapText="1"/>
      <protection/>
    </xf>
    <xf numFmtId="3" fontId="29" fillId="0" borderId="15" xfId="21" applyNumberFormat="1" applyFont="1" applyFill="1" applyBorder="1" applyAlignment="1">
      <alignment horizontal="center" vertical="center" wrapText="1"/>
      <protection/>
    </xf>
    <xf numFmtId="0" fontId="31" fillId="0" borderId="1" xfId="21" applyFont="1" applyFill="1" applyBorder="1" applyAlignment="1">
      <alignment horizontal="left" vertical="center" wrapText="1"/>
      <protection/>
    </xf>
    <xf numFmtId="0" fontId="29" fillId="0" borderId="15" xfId="21" applyFont="1" applyFill="1" applyBorder="1" applyAlignment="1">
      <alignment horizontal="left" vertical="center" wrapText="1"/>
      <protection/>
    </xf>
    <xf numFmtId="1" fontId="29" fillId="0" borderId="1" xfId="21" applyNumberFormat="1" applyFont="1" applyFill="1" applyBorder="1" applyAlignment="1">
      <alignment horizontal="center" vertical="center"/>
      <protection/>
    </xf>
    <xf numFmtId="1" fontId="29" fillId="0" borderId="15" xfId="21" applyNumberFormat="1" applyFont="1" applyFill="1" applyBorder="1" applyAlignment="1">
      <alignment horizontal="center" vertical="center"/>
      <protection/>
    </xf>
    <xf numFmtId="0" fontId="0" fillId="0" borderId="15" xfId="21" applyFont="1" applyFill="1" applyBorder="1" applyAlignment="1">
      <alignment horizontal="center" vertical="center" wrapText="1"/>
      <protection/>
    </xf>
    <xf numFmtId="0" fontId="0" fillId="0" borderId="15" xfId="21" applyFont="1" applyFill="1" applyBorder="1" applyAlignment="1">
      <alignment horizontal="left" vertical="center" wrapText="1"/>
      <protection/>
    </xf>
    <xf numFmtId="0" fontId="32" fillId="9" borderId="1" xfId="21" applyFont="1" applyFill="1" applyBorder="1" applyAlignment="1">
      <alignment horizontal="center" vertical="center"/>
      <protection/>
    </xf>
    <xf numFmtId="0" fontId="32" fillId="0" borderId="1" xfId="21" applyFont="1" applyFill="1" applyBorder="1" applyAlignment="1">
      <alignment horizontal="left" vertical="center"/>
      <protection/>
    </xf>
    <xf numFmtId="1" fontId="32" fillId="0" borderId="1" xfId="21" applyNumberFormat="1" applyFont="1" applyFill="1" applyBorder="1" applyAlignment="1">
      <alignment horizontal="center" vertical="center"/>
      <protection/>
    </xf>
    <xf numFmtId="3" fontId="32" fillId="0" borderId="1" xfId="21" applyNumberFormat="1" applyFont="1" applyFill="1" applyBorder="1" applyAlignment="1">
      <alignment horizontal="right" vertical="center"/>
      <protection/>
    </xf>
    <xf numFmtId="0" fontId="29" fillId="0" borderId="15" xfId="21" applyFont="1" applyFill="1" applyBorder="1" applyAlignment="1">
      <alignment horizontal="left" vertical="center" wrapText="1"/>
      <protection/>
    </xf>
    <xf numFmtId="0" fontId="26" fillId="0" borderId="1" xfId="21" applyFont="1" applyFill="1" applyBorder="1" applyAlignment="1">
      <alignment horizontal="left" vertical="center" wrapText="1"/>
      <protection/>
    </xf>
    <xf numFmtId="0" fontId="0" fillId="0" borderId="18" xfId="21" applyFont="1" applyFill="1" applyBorder="1" applyAlignment="1">
      <alignment horizontal="center" vertical="center" wrapText="1"/>
      <protection/>
    </xf>
    <xf numFmtId="0" fontId="0" fillId="0" borderId="18" xfId="21" applyFont="1" applyFill="1" applyBorder="1" applyAlignment="1">
      <alignment horizontal="left" vertical="center" wrapText="1"/>
      <protection/>
    </xf>
    <xf numFmtId="3" fontId="29" fillId="0" borderId="8" xfId="21" applyNumberFormat="1" applyFont="1" applyFill="1" applyBorder="1" applyAlignment="1">
      <alignment horizontal="center" vertical="center"/>
      <protection/>
    </xf>
    <xf numFmtId="3" fontId="29" fillId="0" borderId="8" xfId="21" applyNumberFormat="1" applyFont="1" applyFill="1" applyBorder="1" applyAlignment="1">
      <alignment horizontal="right" vertical="center"/>
      <protection/>
    </xf>
    <xf numFmtId="4" fontId="29" fillId="0" borderId="8" xfId="21" applyNumberFormat="1" applyFont="1" applyFill="1" applyBorder="1" applyAlignment="1">
      <alignment horizontal="right" vertical="center"/>
      <protection/>
    </xf>
    <xf numFmtId="4" fontId="29" fillId="0" borderId="18" xfId="21" applyNumberFormat="1" applyFont="1" applyFill="1" applyBorder="1" applyAlignment="1">
      <alignment horizontal="right" vertical="center" wrapText="1"/>
      <protection/>
    </xf>
    <xf numFmtId="4" fontId="29" fillId="0" borderId="17" xfId="21" applyNumberFormat="1" applyFont="1" applyFill="1" applyBorder="1" applyAlignment="1">
      <alignment horizontal="right" vertical="center"/>
      <protection/>
    </xf>
    <xf numFmtId="0" fontId="29" fillId="0" borderId="1" xfId="21" applyBorder="1" applyAlignment="1">
      <alignment horizontal="center" vertical="center"/>
      <protection/>
    </xf>
    <xf numFmtId="0" fontId="29" fillId="0" borderId="18" xfId="21" applyFont="1" applyFill="1" applyBorder="1" applyAlignment="1">
      <alignment horizontal="center" vertical="center" wrapText="1"/>
      <protection/>
    </xf>
    <xf numFmtId="0" fontId="29" fillId="0" borderId="18" xfId="21" applyFont="1" applyFill="1" applyBorder="1" applyAlignment="1">
      <alignment horizontal="left" vertical="center" wrapText="1"/>
      <protection/>
    </xf>
    <xf numFmtId="3" fontId="29" fillId="0" borderId="17" xfId="21" applyNumberFormat="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left" vertical="center" wrapText="1"/>
      <protection/>
    </xf>
    <xf numFmtId="1" fontId="29" fillId="0" borderId="18" xfId="21" applyNumberFormat="1" applyFont="1" applyFill="1" applyBorder="1" applyAlignment="1">
      <alignment horizontal="center" vertical="center"/>
      <protection/>
    </xf>
    <xf numFmtId="3" fontId="29" fillId="0" borderId="18" xfId="21" applyNumberFormat="1" applyFont="1" applyFill="1" applyBorder="1" applyAlignment="1">
      <alignment horizontal="right" vertical="center"/>
      <protection/>
    </xf>
    <xf numFmtId="4" fontId="29" fillId="0" borderId="18" xfId="21" applyNumberFormat="1" applyFont="1" applyFill="1" applyBorder="1" applyAlignment="1">
      <alignment horizontal="right" vertical="center"/>
      <protection/>
    </xf>
    <xf numFmtId="0" fontId="32" fillId="0" borderId="1" xfId="21" applyFont="1" applyFill="1" applyBorder="1" applyAlignment="1">
      <alignment horizontal="left" vertical="center" wrapText="1"/>
      <protection/>
    </xf>
    <xf numFmtId="0" fontId="32" fillId="0" borderId="0" xfId="21" applyFont="1" applyAlignment="1">
      <alignment horizontal="center" vertical="center"/>
      <protection/>
    </xf>
    <xf numFmtId="0" fontId="15" fillId="0" borderId="7" xfId="21" applyFont="1" applyFill="1" applyBorder="1" applyAlignment="1">
      <alignment horizontal="center" vertical="center" wrapText="1"/>
      <protection/>
    </xf>
    <xf numFmtId="0" fontId="15" fillId="0" borderId="7" xfId="21" applyFont="1" applyFill="1" applyBorder="1" applyAlignment="1">
      <alignment horizontal="left" vertical="center" wrapText="1"/>
      <protection/>
    </xf>
    <xf numFmtId="3" fontId="30" fillId="0" borderId="7" xfId="21" applyNumberFormat="1" applyFont="1" applyFill="1" applyBorder="1" applyAlignment="1">
      <alignment horizontal="center" vertical="center"/>
      <protection/>
    </xf>
    <xf numFmtId="3" fontId="30" fillId="0" borderId="7" xfId="21" applyNumberFormat="1" applyFont="1" applyFill="1" applyBorder="1" applyAlignment="1">
      <alignment horizontal="right" vertical="center"/>
      <protection/>
    </xf>
    <xf numFmtId="4" fontId="30" fillId="0" borderId="7" xfId="21" applyNumberFormat="1" applyFont="1" applyFill="1" applyBorder="1" applyAlignment="1">
      <alignment horizontal="right" vertical="center"/>
      <protection/>
    </xf>
    <xf numFmtId="4" fontId="30" fillId="0" borderId="7" xfId="21" applyNumberFormat="1" applyFont="1" applyFill="1" applyBorder="1" applyAlignment="1">
      <alignment horizontal="right" vertical="center"/>
      <protection/>
    </xf>
    <xf numFmtId="0" fontId="30" fillId="0" borderId="7" xfId="21" applyFont="1" applyFill="1" applyBorder="1" applyAlignment="1">
      <alignment horizontal="left" vertical="center" wrapText="1"/>
      <protection/>
    </xf>
    <xf numFmtId="0" fontId="30" fillId="0" borderId="7" xfId="21" applyFont="1" applyBorder="1" applyAlignment="1">
      <alignment horizontal="center" vertical="center"/>
      <protection/>
    </xf>
    <xf numFmtId="0" fontId="29" fillId="0" borderId="0" xfId="21" applyFont="1" applyFill="1" applyAlignment="1">
      <alignment horizontal="center"/>
      <protection/>
    </xf>
    <xf numFmtId="0" fontId="29" fillId="0" borderId="0" xfId="21" applyFont="1" applyFill="1" applyBorder="1" applyAlignment="1">
      <alignment horizontal="left" wrapText="1"/>
      <protection/>
    </xf>
    <xf numFmtId="3" fontId="29" fillId="0" borderId="0" xfId="21" applyNumberFormat="1" applyFont="1" applyFill="1" applyAlignment="1">
      <alignment horizontal="right"/>
      <protection/>
    </xf>
    <xf numFmtId="0" fontId="30" fillId="0" borderId="0" xfId="21" applyFont="1" applyFill="1" applyAlignment="1">
      <alignment horizontal="center" vertical="center"/>
      <protection/>
    </xf>
    <xf numFmtId="3" fontId="29" fillId="0" borderId="0" xfId="21" applyNumberFormat="1" applyFont="1" applyFill="1" applyBorder="1" applyAlignment="1">
      <alignment horizontal="left" vertical="center"/>
      <protection/>
    </xf>
    <xf numFmtId="0" fontId="29" fillId="0" borderId="0" xfId="21" applyFont="1" applyFill="1" applyAlignment="1">
      <alignment horizontal="left" vertical="center" wrapText="1"/>
      <protection/>
    </xf>
    <xf numFmtId="0" fontId="29" fillId="0" borderId="0" xfId="21" applyFill="1" applyAlignment="1">
      <alignment horizontal="left" vertical="center"/>
      <protection/>
    </xf>
    <xf numFmtId="0" fontId="29" fillId="0" borderId="0" xfId="21" applyAlignment="1">
      <alignment horizontal="left" vertical="center"/>
      <protection/>
    </xf>
    <xf numFmtId="3" fontId="29" fillId="0" borderId="1" xfId="21" applyNumberFormat="1" applyFont="1" applyFill="1" applyBorder="1" applyAlignment="1">
      <alignment horizontal="right" vertical="center"/>
      <protection/>
    </xf>
    <xf numFmtId="4" fontId="29" fillId="0" borderId="1" xfId="21" applyNumberFormat="1" applyFont="1" applyFill="1" applyBorder="1" applyAlignment="1">
      <alignment horizontal="right" vertical="center"/>
      <protection/>
    </xf>
    <xf numFmtId="0" fontId="29" fillId="0" borderId="1" xfId="21" applyFont="1" applyFill="1" applyBorder="1" applyAlignment="1">
      <alignment vertical="center" wrapText="1"/>
      <protection/>
    </xf>
    <xf numFmtId="0" fontId="29" fillId="0" borderId="0" xfId="21" applyFill="1" applyAlignment="1">
      <alignment vertical="center"/>
      <protection/>
    </xf>
    <xf numFmtId="0" fontId="29" fillId="0" borderId="0" xfId="21" applyAlignment="1">
      <alignment vertical="center"/>
      <protection/>
    </xf>
    <xf numFmtId="0" fontId="30" fillId="0" borderId="1" xfId="21" applyFont="1" applyFill="1" applyBorder="1" applyAlignment="1">
      <alignment vertical="center" wrapText="1"/>
      <protection/>
    </xf>
    <xf numFmtId="0" fontId="29" fillId="0" borderId="17" xfId="21" applyFont="1" applyFill="1" applyBorder="1" applyAlignment="1">
      <alignment horizontal="center" vertical="center"/>
      <protection/>
    </xf>
    <xf numFmtId="1" fontId="29" fillId="0" borderId="17" xfId="21" applyNumberFormat="1" applyFont="1" applyFill="1" applyBorder="1" applyAlignment="1">
      <alignment horizontal="center" vertical="center"/>
      <protection/>
    </xf>
    <xf numFmtId="1" fontId="29" fillId="0" borderId="1" xfId="21" applyNumberFormat="1" applyFont="1" applyFill="1" applyBorder="1" applyAlignment="1">
      <alignment horizontal="right" vertical="center"/>
      <protection/>
    </xf>
    <xf numFmtId="1" fontId="29" fillId="0" borderId="1" xfId="21" applyNumberFormat="1" applyFont="1" applyFill="1" applyBorder="1" applyAlignment="1">
      <alignment horizontal="center" vertical="center"/>
      <protection/>
    </xf>
    <xf numFmtId="0" fontId="29" fillId="0" borderId="0" xfId="21" applyFill="1" applyBorder="1" applyAlignment="1">
      <alignment vertical="center"/>
      <protection/>
    </xf>
    <xf numFmtId="3" fontId="29" fillId="0" borderId="1" xfId="21" applyNumberFormat="1" applyFont="1" applyFill="1" applyBorder="1" applyAlignment="1">
      <alignment horizontal="right" vertical="center" wrapText="1"/>
      <protection/>
    </xf>
    <xf numFmtId="4" fontId="29" fillId="0" borderId="1" xfId="21" applyNumberFormat="1" applyFont="1" applyFill="1" applyBorder="1" applyAlignment="1">
      <alignment horizontal="right" vertical="center" wrapText="1"/>
      <protection/>
    </xf>
    <xf numFmtId="0" fontId="29" fillId="0" borderId="1" xfId="21" applyFont="1" applyFill="1" applyBorder="1" applyAlignment="1">
      <alignment horizontal="right" vertical="center" wrapText="1"/>
      <protection/>
    </xf>
    <xf numFmtId="1" fontId="29" fillId="0" borderId="17" xfId="21" applyNumberFormat="1" applyFont="1" applyFill="1" applyBorder="1" applyAlignment="1">
      <alignment horizontal="right" vertical="center"/>
      <protection/>
    </xf>
    <xf numFmtId="0" fontId="29" fillId="9" borderId="1" xfId="21" applyFont="1" applyFill="1" applyBorder="1" applyAlignment="1">
      <alignment horizontal="center" vertical="center"/>
      <protection/>
    </xf>
    <xf numFmtId="0" fontId="29" fillId="9" borderId="1" xfId="21" applyFont="1" applyFill="1" applyBorder="1" applyAlignment="1">
      <alignment horizontal="left" vertical="center" wrapText="1"/>
      <protection/>
    </xf>
    <xf numFmtId="3" fontId="29" fillId="9" borderId="1" xfId="21" applyNumberFormat="1" applyFont="1" applyFill="1" applyBorder="1" applyAlignment="1">
      <alignment horizontal="right" vertical="center"/>
      <protection/>
    </xf>
    <xf numFmtId="4" fontId="29" fillId="9" borderId="1" xfId="21" applyNumberFormat="1" applyFont="1" applyFill="1" applyBorder="1" applyAlignment="1">
      <alignment horizontal="right" vertical="center"/>
      <protection/>
    </xf>
    <xf numFmtId="0" fontId="29" fillId="9" borderId="1" xfId="21" applyFont="1" applyFill="1" applyBorder="1" applyAlignment="1">
      <alignment vertical="center" wrapText="1"/>
      <protection/>
    </xf>
    <xf numFmtId="0" fontId="29" fillId="9" borderId="0" xfId="21" applyFill="1" applyAlignment="1">
      <alignment vertical="center"/>
      <protection/>
    </xf>
    <xf numFmtId="0" fontId="29" fillId="0" borderId="16" xfId="21" applyFont="1" applyFill="1" applyBorder="1" applyAlignment="1">
      <alignment horizontal="right" vertical="center" wrapText="1"/>
      <protection/>
    </xf>
    <xf numFmtId="3" fontId="29" fillId="0" borderId="16" xfId="21" applyNumberFormat="1" applyFont="1" applyFill="1" applyBorder="1" applyAlignment="1">
      <alignment horizontal="right" vertical="center" wrapText="1"/>
      <protection/>
    </xf>
    <xf numFmtId="4" fontId="29" fillId="0" borderId="16" xfId="21" applyNumberFormat="1" applyFont="1" applyFill="1" applyBorder="1" applyAlignment="1">
      <alignment horizontal="right" vertical="center" wrapText="1"/>
      <protection/>
    </xf>
    <xf numFmtId="1" fontId="29" fillId="0" borderId="16" xfId="21" applyNumberFormat="1" applyFont="1" applyFill="1" applyBorder="1" applyAlignment="1">
      <alignment horizontal="right" vertical="center"/>
      <protection/>
    </xf>
    <xf numFmtId="3" fontId="29" fillId="0" borderId="16" xfId="21" applyNumberFormat="1" applyFont="1" applyFill="1" applyBorder="1" applyAlignment="1">
      <alignment horizontal="right" vertical="center"/>
      <protection/>
    </xf>
    <xf numFmtId="4" fontId="29" fillId="0" borderId="16" xfId="21" applyNumberFormat="1" applyFont="1" applyFill="1" applyBorder="1" applyAlignment="1">
      <alignment horizontal="right" vertical="center"/>
      <protection/>
    </xf>
    <xf numFmtId="0" fontId="33" fillId="0" borderId="0" xfId="21" applyFont="1" applyFill="1" applyAlignment="1">
      <alignment vertical="center"/>
      <protection/>
    </xf>
    <xf numFmtId="1" fontId="29" fillId="0" borderId="0" xfId="21" applyNumberFormat="1" applyFill="1" applyAlignment="1">
      <alignment vertical="center"/>
      <protection/>
    </xf>
    <xf numFmtId="1" fontId="29" fillId="0" borderId="0" xfId="21" applyNumberFormat="1" applyAlignment="1">
      <alignment vertical="center"/>
      <protection/>
    </xf>
    <xf numFmtId="0" fontId="29" fillId="0" borderId="19" xfId="21" applyFont="1" applyFill="1" applyBorder="1" applyAlignment="1">
      <alignment horizontal="center" vertical="center" wrapText="1"/>
      <protection/>
    </xf>
    <xf numFmtId="1" fontId="29" fillId="0" borderId="1" xfId="21" applyNumberFormat="1" applyFont="1" applyFill="1" applyBorder="1" applyAlignment="1">
      <alignment vertical="center"/>
      <protection/>
    </xf>
    <xf numFmtId="1" fontId="29" fillId="0" borderId="1" xfId="21" applyNumberFormat="1" applyFont="1" applyFill="1" applyBorder="1" applyAlignment="1">
      <alignment horizontal="left" vertical="center" wrapText="1"/>
      <protection/>
    </xf>
    <xf numFmtId="0" fontId="29" fillId="0" borderId="10" xfId="21" applyFont="1" applyFill="1" applyBorder="1" applyAlignment="1">
      <alignment horizontal="center" vertical="center" wrapText="1"/>
      <protection/>
    </xf>
    <xf numFmtId="1" fontId="29" fillId="9" borderId="1" xfId="21" applyNumberFormat="1" applyFont="1" applyFill="1" applyBorder="1" applyAlignment="1">
      <alignment horizontal="right" vertical="center"/>
      <protection/>
    </xf>
    <xf numFmtId="0" fontId="33" fillId="9" borderId="0" xfId="21" applyFont="1" applyFill="1" applyAlignment="1">
      <alignment vertical="center"/>
      <protection/>
    </xf>
    <xf numFmtId="1" fontId="29" fillId="9" borderId="0" xfId="21" applyNumberFormat="1" applyFill="1" applyAlignment="1">
      <alignment vertical="center"/>
      <protection/>
    </xf>
    <xf numFmtId="0" fontId="29" fillId="0" borderId="1" xfId="21" applyFont="1" applyFill="1" applyBorder="1" applyAlignment="1">
      <alignment horizontal="center" vertical="center" wrapText="1"/>
      <protection/>
    </xf>
    <xf numFmtId="0" fontId="29" fillId="0" borderId="1" xfId="21" applyFont="1" applyFill="1" applyBorder="1" applyAlignment="1">
      <alignment horizontal="right" vertical="center" wrapText="1"/>
      <protection/>
    </xf>
    <xf numFmtId="0" fontId="29" fillId="0" borderId="16" xfId="21" applyFont="1" applyFill="1" applyBorder="1" applyAlignment="1">
      <alignment horizontal="left" vertical="center" wrapText="1"/>
      <protection/>
    </xf>
    <xf numFmtId="3" fontId="29" fillId="0" borderId="15" xfId="21" applyNumberFormat="1" applyFont="1" applyFill="1" applyBorder="1" applyAlignment="1">
      <alignment horizontal="right" vertical="center"/>
      <protection/>
    </xf>
    <xf numFmtId="4" fontId="29" fillId="0" borderId="15" xfId="21" applyNumberFormat="1" applyFont="1" applyFill="1" applyBorder="1" applyAlignment="1">
      <alignment horizontal="right" vertical="center"/>
      <protection/>
    </xf>
    <xf numFmtId="1" fontId="29" fillId="0" borderId="15" xfId="21" applyNumberFormat="1" applyFont="1" applyFill="1" applyBorder="1" applyAlignment="1">
      <alignment horizontal="right" vertical="center"/>
      <protection/>
    </xf>
    <xf numFmtId="1" fontId="29" fillId="0" borderId="16" xfId="21" applyNumberFormat="1" applyFont="1" applyFill="1" applyBorder="1" applyAlignment="1">
      <alignment horizontal="left" vertical="center" wrapText="1"/>
      <protection/>
    </xf>
    <xf numFmtId="0" fontId="29" fillId="0" borderId="15" xfId="21" applyFont="1" applyFill="1" applyBorder="1" applyAlignment="1">
      <alignment horizontal="right" vertical="center"/>
      <protection/>
    </xf>
    <xf numFmtId="3" fontId="29" fillId="0" borderId="19" xfId="21" applyNumberFormat="1" applyFont="1" applyFill="1" applyBorder="1" applyAlignment="1">
      <alignment horizontal="right" vertical="center"/>
      <protection/>
    </xf>
    <xf numFmtId="4" fontId="29" fillId="0" borderId="19" xfId="21" applyNumberFormat="1" applyFont="1" applyFill="1" applyBorder="1" applyAlignment="1">
      <alignment horizontal="right" vertical="center"/>
      <protection/>
    </xf>
    <xf numFmtId="0" fontId="29" fillId="0" borderId="15" xfId="21" applyFont="1" applyFill="1" applyBorder="1" applyAlignment="1">
      <alignment horizontal="right" vertical="center" wrapText="1"/>
      <protection/>
    </xf>
    <xf numFmtId="3" fontId="29" fillId="0" borderId="15" xfId="21" applyNumberFormat="1" applyFont="1" applyFill="1" applyBorder="1" applyAlignment="1">
      <alignment horizontal="right" vertical="center" wrapText="1"/>
      <protection/>
    </xf>
    <xf numFmtId="4" fontId="29" fillId="0" borderId="15" xfId="21" applyNumberFormat="1" applyFont="1" applyFill="1" applyBorder="1" applyAlignment="1">
      <alignment horizontal="right" vertical="center" wrapText="1"/>
      <protection/>
    </xf>
    <xf numFmtId="3" fontId="29" fillId="0" borderId="20" xfId="21" applyNumberFormat="1" applyFont="1" applyFill="1" applyBorder="1" applyAlignment="1">
      <alignment horizontal="right" vertical="center" wrapText="1"/>
      <protection/>
    </xf>
    <xf numFmtId="1" fontId="29" fillId="0" borderId="20" xfId="21" applyNumberFormat="1" applyFont="1" applyFill="1" applyBorder="1" applyAlignment="1">
      <alignment horizontal="right" vertical="center"/>
      <protection/>
    </xf>
    <xf numFmtId="1" fontId="29" fillId="0" borderId="15" xfId="21" applyNumberFormat="1" applyFont="1" applyFill="1" applyBorder="1" applyAlignment="1">
      <alignment horizontal="center" vertical="center"/>
      <protection/>
    </xf>
    <xf numFmtId="0" fontId="29" fillId="0" borderId="11" xfId="21" applyFont="1" applyFill="1" applyBorder="1" applyAlignment="1">
      <alignment horizontal="left" vertical="center" wrapText="1"/>
      <protection/>
    </xf>
    <xf numFmtId="3" fontId="29" fillId="0" borderId="11" xfId="21" applyNumberFormat="1" applyFont="1" applyFill="1" applyBorder="1" applyAlignment="1">
      <alignment horizontal="right" vertical="center" wrapText="1"/>
      <protection/>
    </xf>
    <xf numFmtId="4" fontId="29" fillId="0" borderId="11" xfId="21" applyNumberFormat="1" applyFont="1" applyFill="1" applyBorder="1" applyAlignment="1">
      <alignment horizontal="right" vertical="center" wrapText="1"/>
      <protection/>
    </xf>
    <xf numFmtId="0" fontId="29" fillId="0" borderId="21" xfId="21" applyFont="1" applyFill="1" applyBorder="1" applyAlignment="1">
      <alignment horizontal="left" vertical="center" wrapText="1"/>
      <protection/>
    </xf>
    <xf numFmtId="3" fontId="29" fillId="0" borderId="17" xfId="21" applyNumberFormat="1" applyFont="1" applyFill="1" applyBorder="1" applyAlignment="1">
      <alignment horizontal="right" vertical="center" wrapText="1"/>
      <protection/>
    </xf>
    <xf numFmtId="4" fontId="29" fillId="0" borderId="17" xfId="21" applyNumberFormat="1" applyFont="1" applyFill="1" applyBorder="1" applyAlignment="1">
      <alignment horizontal="right" vertical="center" wrapText="1"/>
      <protection/>
    </xf>
    <xf numFmtId="4" fontId="29" fillId="0" borderId="17" xfId="21" applyNumberFormat="1" applyFont="1" applyFill="1" applyBorder="1" applyAlignment="1">
      <alignment horizontal="right" vertical="center"/>
      <protection/>
    </xf>
    <xf numFmtId="0" fontId="29" fillId="0" borderId="17" xfId="21" applyFont="1" applyFill="1" applyBorder="1" applyAlignment="1">
      <alignment vertical="center" wrapText="1"/>
      <protection/>
    </xf>
    <xf numFmtId="1" fontId="30" fillId="0" borderId="7" xfId="21" applyNumberFormat="1" applyFont="1" applyFill="1" applyBorder="1" applyAlignment="1">
      <alignment horizontal="center" vertical="center"/>
      <protection/>
    </xf>
    <xf numFmtId="0" fontId="29" fillId="0" borderId="7" xfId="21" applyFont="1" applyFill="1" applyBorder="1" applyAlignment="1">
      <alignment horizontal="center" vertical="center"/>
      <protection/>
    </xf>
    <xf numFmtId="1" fontId="30" fillId="0" borderId="7" xfId="21" applyNumberFormat="1" applyFont="1" applyFill="1" applyBorder="1" applyAlignment="1">
      <alignment horizontal="left" vertical="center"/>
      <protection/>
    </xf>
    <xf numFmtId="1" fontId="30" fillId="0" borderId="7" xfId="21" applyNumberFormat="1" applyFont="1" applyFill="1" applyBorder="1" applyAlignment="1">
      <alignment horizontal="right" vertical="center"/>
      <protection/>
    </xf>
    <xf numFmtId="3" fontId="30" fillId="0" borderId="7" xfId="21" applyNumberFormat="1" applyFont="1" applyFill="1" applyBorder="1" applyAlignment="1">
      <alignment horizontal="right" vertical="center"/>
      <protection/>
    </xf>
    <xf numFmtId="1" fontId="30" fillId="0" borderId="7" xfId="21" applyNumberFormat="1" applyFont="1" applyFill="1" applyBorder="1" applyAlignment="1">
      <alignment vertical="center" wrapText="1"/>
      <protection/>
    </xf>
    <xf numFmtId="0" fontId="34" fillId="0" borderId="7" xfId="21" applyFont="1" applyFill="1" applyBorder="1" applyAlignment="1">
      <alignment vertical="center"/>
      <protection/>
    </xf>
    <xf numFmtId="1" fontId="30" fillId="0" borderId="7" xfId="21" applyNumberFormat="1" applyFont="1" applyFill="1" applyBorder="1" applyAlignment="1">
      <alignment vertical="center"/>
      <protection/>
    </xf>
    <xf numFmtId="1" fontId="30" fillId="0" borderId="7" xfId="21" applyNumberFormat="1" applyFont="1" applyBorder="1" applyAlignment="1">
      <alignment vertical="center"/>
      <protection/>
    </xf>
    <xf numFmtId="0" fontId="29" fillId="0" borderId="0" xfId="21" applyFont="1" applyFill="1" applyAlignment="1">
      <alignment wrapText="1"/>
      <protection/>
    </xf>
    <xf numFmtId="0" fontId="29" fillId="0" borderId="0" xfId="21" applyFill="1">
      <alignment/>
      <protection/>
    </xf>
    <xf numFmtId="0" fontId="35" fillId="8" borderId="7" xfId="21" applyFont="1" applyFill="1" applyBorder="1" applyAlignment="1">
      <alignment horizontal="center" vertical="center"/>
      <protection/>
    </xf>
    <xf numFmtId="0" fontId="35" fillId="8" borderId="7" xfId="21" applyFont="1" applyFill="1" applyBorder="1" applyAlignment="1">
      <alignment horizontal="center" vertical="center" wrapText="1"/>
      <protection/>
    </xf>
    <xf numFmtId="0" fontId="35" fillId="8" borderId="7" xfId="21" applyFont="1" applyFill="1" applyBorder="1">
      <alignment/>
      <protection/>
    </xf>
    <xf numFmtId="0" fontId="30" fillId="0" borderId="22" xfId="21" applyFont="1" applyBorder="1" applyAlignment="1">
      <alignment vertical="center"/>
      <protection/>
    </xf>
    <xf numFmtId="0" fontId="29" fillId="0" borderId="22" xfId="21" applyBorder="1">
      <alignment/>
      <protection/>
    </xf>
    <xf numFmtId="0" fontId="29" fillId="0" borderId="22" xfId="21" applyBorder="1" applyAlignment="1">
      <alignment wrapText="1"/>
      <protection/>
    </xf>
    <xf numFmtId="0" fontId="29" fillId="0" borderId="1" xfId="21" applyFont="1" applyBorder="1" applyAlignment="1">
      <alignment horizontal="center" vertical="center"/>
      <protection/>
    </xf>
    <xf numFmtId="0" fontId="29" fillId="0" borderId="1" xfId="21" applyFont="1" applyBorder="1" applyAlignment="1">
      <alignment wrapText="1"/>
      <protection/>
    </xf>
    <xf numFmtId="3" fontId="29" fillId="0" borderId="1" xfId="21" applyNumberFormat="1" applyFont="1" applyBorder="1">
      <alignment/>
      <protection/>
    </xf>
    <xf numFmtId="4" fontId="29" fillId="0" borderId="1" xfId="21" applyNumberFormat="1" applyFont="1" applyBorder="1">
      <alignment/>
      <protection/>
    </xf>
    <xf numFmtId="0" fontId="29" fillId="0" borderId="1" xfId="21" applyBorder="1">
      <alignment/>
      <protection/>
    </xf>
    <xf numFmtId="1" fontId="29" fillId="0" borderId="1" xfId="21" applyNumberFormat="1" applyFont="1" applyFill="1" applyBorder="1" applyAlignment="1">
      <alignment horizontal="left" wrapText="1"/>
      <protection/>
    </xf>
    <xf numFmtId="0" fontId="29" fillId="0" borderId="1" xfId="21" applyFont="1" applyFill="1" applyBorder="1" applyAlignment="1">
      <alignment wrapText="1"/>
      <protection/>
    </xf>
    <xf numFmtId="0" fontId="29" fillId="0" borderId="17" xfId="21" applyFont="1" applyBorder="1" applyAlignment="1">
      <alignment horizontal="center" vertical="center"/>
      <protection/>
    </xf>
    <xf numFmtId="0" fontId="29" fillId="0" borderId="17" xfId="21" applyFont="1" applyBorder="1" applyAlignment="1">
      <alignment wrapText="1"/>
      <protection/>
    </xf>
    <xf numFmtId="3" fontId="29" fillId="0" borderId="17" xfId="21" applyNumberFormat="1" applyFont="1" applyBorder="1">
      <alignment/>
      <protection/>
    </xf>
    <xf numFmtId="4" fontId="29" fillId="0" borderId="17" xfId="21" applyNumberFormat="1" applyFont="1" applyBorder="1">
      <alignment/>
      <protection/>
    </xf>
    <xf numFmtId="0" fontId="29" fillId="0" borderId="17" xfId="21" applyBorder="1">
      <alignment/>
      <protection/>
    </xf>
    <xf numFmtId="0" fontId="29" fillId="0" borderId="7" xfId="21" applyBorder="1">
      <alignment/>
      <protection/>
    </xf>
    <xf numFmtId="0" fontId="30" fillId="0" borderId="7" xfId="21" applyFont="1" applyBorder="1" applyAlignment="1">
      <alignment wrapText="1"/>
      <protection/>
    </xf>
    <xf numFmtId="3" fontId="35" fillId="0" borderId="7" xfId="21" applyNumberFormat="1" applyFont="1" applyBorder="1">
      <alignment/>
      <protection/>
    </xf>
    <xf numFmtId="4" fontId="35" fillId="0" borderId="7" xfId="21" applyNumberFormat="1" applyFont="1" applyBorder="1">
      <alignment/>
      <protection/>
    </xf>
    <xf numFmtId="0" fontId="29" fillId="0" borderId="7" xfId="21" applyBorder="1" applyAlignment="1">
      <alignment wrapText="1"/>
      <protection/>
    </xf>
    <xf numFmtId="0" fontId="29" fillId="9" borderId="0" xfId="21" applyFill="1" applyAlignment="1">
      <alignment wrapText="1"/>
      <protection/>
    </xf>
    <xf numFmtId="0" fontId="29" fillId="0" borderId="0" xfId="21" applyAlignment="1">
      <alignment wrapText="1"/>
      <protection/>
    </xf>
    <xf numFmtId="0" fontId="29" fillId="0" borderId="16" xfId="21" applyFont="1" applyFill="1" applyBorder="1" applyAlignment="1">
      <alignment horizontal="center" vertical="center"/>
      <protection/>
    </xf>
    <xf numFmtId="0" fontId="29" fillId="0" borderId="15" xfId="21" applyFont="1" applyFill="1" applyBorder="1" applyAlignment="1">
      <alignment horizontal="justify" vertical="center"/>
      <protection/>
    </xf>
    <xf numFmtId="0" fontId="29" fillId="0" borderId="1" xfId="21" applyFont="1" applyFill="1" applyBorder="1" applyAlignment="1">
      <alignment horizontal="justify" vertical="center"/>
      <protection/>
    </xf>
    <xf numFmtId="0" fontId="29" fillId="0" borderId="17" xfId="21" applyFont="1" applyFill="1" applyBorder="1" applyAlignment="1">
      <alignment horizontal="justify" vertical="center"/>
      <protection/>
    </xf>
    <xf numFmtId="0" fontId="29" fillId="0" borderId="1" xfId="21" applyFill="1" applyBorder="1" applyAlignment="1">
      <alignment vertical="center"/>
      <protection/>
    </xf>
    <xf numFmtId="0" fontId="29" fillId="0" borderId="15" xfId="21" applyFont="1" applyFill="1" applyBorder="1" applyAlignment="1">
      <alignment vertical="center" wrapText="1"/>
      <protection/>
    </xf>
    <xf numFmtId="0" fontId="30" fillId="0" borderId="15" xfId="21" applyFont="1" applyFill="1" applyBorder="1" applyAlignment="1">
      <alignment vertical="center" wrapText="1"/>
      <protection/>
    </xf>
    <xf numFmtId="0" fontId="29" fillId="0" borderId="18" xfId="21" applyFont="1" applyFill="1" applyBorder="1" applyAlignment="1">
      <alignment horizontal="center" vertical="center"/>
      <protection/>
    </xf>
    <xf numFmtId="0" fontId="29" fillId="0" borderId="23" xfId="21" applyFont="1" applyFill="1" applyBorder="1" applyAlignment="1">
      <alignment horizontal="left" vertical="center" wrapText="1"/>
      <protection/>
    </xf>
    <xf numFmtId="3" fontId="29" fillId="0" borderId="18" xfId="21" applyNumberFormat="1" applyFont="1" applyFill="1" applyBorder="1" applyAlignment="1">
      <alignment horizontal="right" vertical="center"/>
      <protection/>
    </xf>
    <xf numFmtId="4" fontId="29" fillId="0" borderId="8" xfId="21" applyNumberFormat="1" applyFont="1" applyFill="1" applyBorder="1" applyAlignment="1">
      <alignment horizontal="right" vertical="center"/>
      <protection/>
    </xf>
    <xf numFmtId="0" fontId="29" fillId="0" borderId="8" xfId="21" applyFont="1" applyFill="1" applyBorder="1" applyAlignment="1">
      <alignment vertical="center" wrapText="1"/>
      <protection/>
    </xf>
    <xf numFmtId="3" fontId="29" fillId="0" borderId="16" xfId="21" applyNumberFormat="1" applyFont="1" applyFill="1" applyBorder="1" applyAlignment="1">
      <alignment horizontal="left" vertical="center"/>
      <protection/>
    </xf>
    <xf numFmtId="3" fontId="29" fillId="0" borderId="17" xfId="21" applyNumberFormat="1" applyFont="1" applyFill="1" applyBorder="1" applyAlignment="1">
      <alignment vertical="center" wrapText="1"/>
      <protection/>
    </xf>
    <xf numFmtId="4" fontId="29" fillId="0" borderId="21" xfId="21" applyNumberFormat="1" applyFont="1" applyFill="1" applyBorder="1" applyAlignment="1">
      <alignment vertical="center" wrapText="1"/>
      <protection/>
    </xf>
    <xf numFmtId="4" fontId="29" fillId="0" borderId="21" xfId="21" applyNumberFormat="1" applyFont="1" applyFill="1" applyBorder="1" applyAlignment="1">
      <alignment horizontal="right" vertical="center"/>
      <protection/>
    </xf>
    <xf numFmtId="0" fontId="29" fillId="0" borderId="21" xfId="21" applyFont="1" applyFill="1" applyBorder="1" applyAlignment="1">
      <alignment vertical="center" wrapText="1"/>
      <protection/>
    </xf>
    <xf numFmtId="0" fontId="15" fillId="0" borderId="7" xfId="21" applyFont="1" applyFill="1" applyBorder="1" applyAlignment="1">
      <alignment horizontal="center" vertical="center"/>
      <protection/>
    </xf>
    <xf numFmtId="0" fontId="30" fillId="0" borderId="7" xfId="21" applyFont="1" applyFill="1" applyBorder="1" applyAlignment="1">
      <alignment horizontal="left" wrapText="1"/>
      <protection/>
    </xf>
    <xf numFmtId="3" fontId="30" fillId="0" borderId="7" xfId="21" applyNumberFormat="1" applyFont="1" applyFill="1" applyBorder="1" applyAlignment="1">
      <alignment horizontal="right"/>
      <protection/>
    </xf>
    <xf numFmtId="4" fontId="30" fillId="0" borderId="7" xfId="21" applyNumberFormat="1" applyFont="1" applyFill="1" applyBorder="1" applyAlignment="1">
      <alignment horizontal="right"/>
      <protection/>
    </xf>
    <xf numFmtId="0" fontId="30" fillId="0" borderId="7" xfId="21" applyFont="1" applyFill="1" applyBorder="1" applyAlignment="1">
      <alignment wrapText="1"/>
      <protection/>
    </xf>
    <xf numFmtId="0" fontId="30" fillId="0" borderId="7" xfId="21" applyFont="1" applyFill="1" applyBorder="1">
      <alignment/>
      <protection/>
    </xf>
    <xf numFmtId="0" fontId="30" fillId="0" borderId="0" xfId="21" applyFont="1" applyFill="1" applyBorder="1" applyAlignment="1">
      <alignment horizontal="center" vertical="top" wrapText="1"/>
      <protection/>
    </xf>
    <xf numFmtId="3" fontId="30" fillId="0" borderId="0" xfId="21" applyNumberFormat="1" applyFont="1" applyFill="1" applyBorder="1" applyAlignment="1">
      <alignment horizontal="right"/>
      <protection/>
    </xf>
    <xf numFmtId="0" fontId="30" fillId="9" borderId="22" xfId="21" applyFont="1" applyFill="1" applyBorder="1" applyAlignment="1">
      <alignment vertical="center"/>
      <protection/>
    </xf>
    <xf numFmtId="0" fontId="29" fillId="9" borderId="22" xfId="21" applyFill="1" applyBorder="1">
      <alignment/>
      <protection/>
    </xf>
    <xf numFmtId="0" fontId="29" fillId="9" borderId="22" xfId="21" applyFill="1" applyBorder="1" applyAlignment="1">
      <alignment wrapText="1"/>
      <protection/>
    </xf>
    <xf numFmtId="0" fontId="29" fillId="9" borderId="0" xfId="21" applyFill="1" applyBorder="1">
      <alignment/>
      <protection/>
    </xf>
    <xf numFmtId="0" fontId="29" fillId="0" borderId="1" xfId="21" applyFont="1" applyBorder="1" applyAlignment="1">
      <alignment vertical="center" wrapText="1"/>
      <protection/>
    </xf>
    <xf numFmtId="3" fontId="29" fillId="9" borderId="1" xfId="21" applyNumberFormat="1" applyFont="1" applyFill="1" applyBorder="1" applyAlignment="1">
      <alignment vertical="center"/>
      <protection/>
    </xf>
    <xf numFmtId="4" fontId="29" fillId="9" borderId="1" xfId="21" applyNumberFormat="1" applyFont="1" applyFill="1" applyBorder="1" applyAlignment="1">
      <alignment vertical="center"/>
      <protection/>
    </xf>
    <xf numFmtId="0" fontId="29" fillId="0" borderId="1" xfId="21" applyBorder="1" applyAlignment="1">
      <alignment wrapText="1"/>
      <protection/>
    </xf>
    <xf numFmtId="3" fontId="29" fillId="0" borderId="1" xfId="21" applyNumberFormat="1" applyFont="1" applyBorder="1" applyAlignment="1">
      <alignment vertical="center"/>
      <protection/>
    </xf>
    <xf numFmtId="4" fontId="29" fillId="0" borderId="1" xfId="21" applyNumberFormat="1" applyFont="1" applyBorder="1" applyAlignment="1">
      <alignment vertical="center"/>
      <protection/>
    </xf>
    <xf numFmtId="0" fontId="29" fillId="0" borderId="1" xfId="21" applyNumberFormat="1" applyBorder="1" applyAlignment="1">
      <alignment wrapText="1"/>
      <protection/>
    </xf>
    <xf numFmtId="0" fontId="29" fillId="0" borderId="17" xfId="21" applyFont="1" applyBorder="1" applyAlignment="1">
      <alignment vertical="center" wrapText="1"/>
      <protection/>
    </xf>
    <xf numFmtId="3" fontId="29" fillId="0" borderId="17" xfId="21" applyNumberFormat="1" applyFont="1" applyBorder="1" applyAlignment="1">
      <alignment vertical="center"/>
      <protection/>
    </xf>
    <xf numFmtId="4" fontId="29" fillId="0" borderId="17" xfId="21" applyNumberFormat="1" applyFont="1" applyBorder="1" applyAlignment="1">
      <alignment vertical="center"/>
      <protection/>
    </xf>
    <xf numFmtId="4" fontId="29" fillId="9" borderId="17" xfId="21" applyNumberFormat="1" applyFont="1" applyFill="1" applyBorder="1" applyAlignment="1">
      <alignment vertical="center"/>
      <protection/>
    </xf>
    <xf numFmtId="0" fontId="29" fillId="0" borderId="17" xfId="21" applyNumberFormat="1" applyBorder="1" applyAlignment="1">
      <alignment wrapText="1"/>
      <protection/>
    </xf>
    <xf numFmtId="3" fontId="30" fillId="9" borderId="7" xfId="21" applyNumberFormat="1" applyFont="1" applyFill="1" applyBorder="1">
      <alignment/>
      <protection/>
    </xf>
    <xf numFmtId="4" fontId="30" fillId="9" borderId="7" xfId="21" applyNumberFormat="1" applyFont="1" applyFill="1" applyBorder="1">
      <alignment/>
      <protection/>
    </xf>
    <xf numFmtId="0" fontId="29" fillId="0" borderId="16" xfId="21" applyFont="1" applyFill="1" applyBorder="1" applyAlignment="1">
      <alignment horizontal="center" vertical="center" wrapText="1"/>
      <protection/>
    </xf>
    <xf numFmtId="3" fontId="29" fillId="0" borderId="17" xfId="21" applyNumberFormat="1" applyFont="1" applyFill="1" applyBorder="1" applyAlignment="1">
      <alignment horizontal="right" vertical="center"/>
      <protection/>
    </xf>
    <xf numFmtId="0" fontId="29" fillId="0" borderId="1" xfId="21" applyFill="1" applyBorder="1">
      <alignment/>
      <protection/>
    </xf>
    <xf numFmtId="0" fontId="29" fillId="0" borderId="1" xfId="21" applyFont="1" applyFill="1" applyBorder="1" applyAlignment="1">
      <alignment horizontal="left" vertical="center"/>
      <protection/>
    </xf>
    <xf numFmtId="0" fontId="29" fillId="0" borderId="1" xfId="21" applyFont="1" applyFill="1" applyBorder="1" applyAlignment="1">
      <alignment horizontal="right" vertical="center"/>
      <protection/>
    </xf>
    <xf numFmtId="0" fontId="29" fillId="10" borderId="1" xfId="21" applyFill="1" applyBorder="1">
      <alignment/>
      <protection/>
    </xf>
    <xf numFmtId="0" fontId="29" fillId="0" borderId="17" xfId="21" applyFont="1" applyFill="1" applyBorder="1" applyAlignment="1">
      <alignment horizontal="left" vertical="center"/>
      <protection/>
    </xf>
    <xf numFmtId="0" fontId="29" fillId="0" borderId="17" xfId="21" applyFont="1" applyFill="1" applyBorder="1" applyAlignment="1">
      <alignment horizontal="right" vertical="center"/>
      <protection/>
    </xf>
    <xf numFmtId="0" fontId="29" fillId="0" borderId="17" xfId="21" applyFill="1" applyBorder="1">
      <alignment/>
      <protection/>
    </xf>
    <xf numFmtId="0" fontId="29" fillId="10" borderId="17" xfId="21" applyFill="1" applyBorder="1">
      <alignment/>
      <protection/>
    </xf>
    <xf numFmtId="4" fontId="29" fillId="0" borderId="11" xfId="21" applyNumberFormat="1" applyFont="1" applyFill="1" applyBorder="1" applyAlignment="1">
      <alignment horizontal="right" vertical="center"/>
      <protection/>
    </xf>
    <xf numFmtId="0" fontId="29" fillId="0" borderId="0" xfId="21" applyFill="1" applyBorder="1">
      <alignment/>
      <protection/>
    </xf>
    <xf numFmtId="0" fontId="29" fillId="10" borderId="0" xfId="21" applyFill="1" applyBorder="1">
      <alignment/>
      <protection/>
    </xf>
    <xf numFmtId="0" fontId="29" fillId="0" borderId="24" xfId="21" applyFont="1" applyFill="1" applyBorder="1" applyAlignment="1">
      <alignment horizontal="center" vertical="center" wrapText="1"/>
      <protection/>
    </xf>
    <xf numFmtId="0" fontId="29" fillId="0" borderId="24" xfId="21" applyFont="1" applyFill="1" applyBorder="1" applyAlignment="1">
      <alignment horizontal="left" vertical="center" wrapText="1"/>
      <protection/>
    </xf>
    <xf numFmtId="3" fontId="29" fillId="0" borderId="24" xfId="21" applyNumberFormat="1" applyFont="1" applyFill="1" applyBorder="1" applyAlignment="1">
      <alignment horizontal="right" vertical="center"/>
      <protection/>
    </xf>
    <xf numFmtId="4" fontId="29" fillId="0" borderId="24" xfId="21" applyNumberFormat="1" applyFont="1" applyFill="1" applyBorder="1" applyAlignment="1">
      <alignment horizontal="right" vertical="center"/>
      <protection/>
    </xf>
    <xf numFmtId="0" fontId="29" fillId="0" borderId="24" xfId="21" applyFill="1" applyBorder="1">
      <alignment/>
      <protection/>
    </xf>
    <xf numFmtId="0" fontId="15" fillId="0" borderId="7" xfId="21" applyFont="1" applyFill="1" applyBorder="1" applyAlignment="1">
      <alignment horizontal="center" vertical="center" wrapText="1"/>
      <protection/>
    </xf>
    <xf numFmtId="0" fontId="30" fillId="0" borderId="7" xfId="21" applyFont="1" applyFill="1" applyBorder="1" applyAlignment="1">
      <alignment horizontal="left" wrapText="1"/>
      <protection/>
    </xf>
    <xf numFmtId="0" fontId="30" fillId="10" borderId="7" xfId="21" applyFont="1" applyFill="1" applyBorder="1">
      <alignment/>
      <protection/>
    </xf>
    <xf numFmtId="3" fontId="29" fillId="0" borderId="1" xfId="21" applyNumberFormat="1" applyFont="1" applyFill="1" applyBorder="1" applyAlignment="1">
      <alignment horizontal="left" vertical="center"/>
      <protection/>
    </xf>
    <xf numFmtId="0" fontId="29" fillId="0" borderId="1" xfId="21" applyFont="1" applyFill="1" applyBorder="1" applyAlignment="1">
      <alignment horizontal="justify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 wrapText="1"/>
      <protection/>
    </xf>
    <xf numFmtId="0" fontId="0" fillId="0" borderId="17" xfId="21" applyFont="1" applyFill="1" applyBorder="1" applyAlignment="1">
      <alignment horizontal="center" vertical="center"/>
      <protection/>
    </xf>
    <xf numFmtId="0" fontId="0" fillId="0" borderId="17" xfId="21" applyFont="1" applyFill="1" applyBorder="1" applyAlignment="1">
      <alignment horizontal="center" vertical="center" wrapText="1"/>
      <protection/>
    </xf>
    <xf numFmtId="3" fontId="29" fillId="0" borderId="17" xfId="21" applyNumberFormat="1" applyFont="1" applyFill="1" applyBorder="1" applyAlignment="1">
      <alignment horizontal="right" vertical="center"/>
      <protection/>
    </xf>
    <xf numFmtId="0" fontId="29" fillId="0" borderId="17" xfId="21" applyBorder="1" applyAlignment="1">
      <alignment horizontal="center" vertical="center"/>
      <protection/>
    </xf>
    <xf numFmtId="0" fontId="0" fillId="0" borderId="24" xfId="21" applyFont="1" applyFill="1" applyBorder="1" applyAlignment="1">
      <alignment horizontal="center" vertical="center"/>
      <protection/>
    </xf>
    <xf numFmtId="0" fontId="0" fillId="0" borderId="24" xfId="21" applyFont="1" applyFill="1" applyBorder="1" applyAlignment="1">
      <alignment horizontal="center" vertical="center" wrapText="1"/>
      <protection/>
    </xf>
    <xf numFmtId="0" fontId="29" fillId="0" borderId="24" xfId="21" applyFont="1" applyFill="1" applyBorder="1" applyAlignment="1">
      <alignment horizontal="left" vertical="center" wrapText="1"/>
      <protection/>
    </xf>
    <xf numFmtId="3" fontId="29" fillId="0" borderId="24" xfId="21" applyNumberFormat="1" applyFont="1" applyFill="1" applyBorder="1" applyAlignment="1">
      <alignment horizontal="center" vertical="center"/>
      <protection/>
    </xf>
    <xf numFmtId="3" fontId="29" fillId="0" borderId="24" xfId="21" applyNumberFormat="1" applyFont="1" applyFill="1" applyBorder="1" applyAlignment="1">
      <alignment horizontal="right" vertical="center"/>
      <protection/>
    </xf>
    <xf numFmtId="4" fontId="29" fillId="0" borderId="24" xfId="21" applyNumberFormat="1" applyFont="1" applyFill="1" applyBorder="1" applyAlignment="1">
      <alignment horizontal="right" vertical="center"/>
      <protection/>
    </xf>
    <xf numFmtId="0" fontId="29" fillId="0" borderId="24" xfId="21" applyFont="1" applyFill="1" applyBorder="1" applyAlignment="1">
      <alignment horizontal="justify"/>
      <protection/>
    </xf>
    <xf numFmtId="0" fontId="29" fillId="0" borderId="24" xfId="21" applyBorder="1" applyAlignment="1">
      <alignment horizontal="center" vertical="center"/>
      <protection/>
    </xf>
    <xf numFmtId="0" fontId="30" fillId="0" borderId="7" xfId="21" applyFont="1" applyFill="1" applyBorder="1" applyAlignment="1">
      <alignment horizontal="center"/>
      <protection/>
    </xf>
    <xf numFmtId="3" fontId="30" fillId="0" borderId="7" xfId="21" applyNumberFormat="1" applyFont="1" applyFill="1" applyBorder="1" applyAlignment="1">
      <alignment horizontal="right"/>
      <protection/>
    </xf>
    <xf numFmtId="4" fontId="30" fillId="0" borderId="7" xfId="21" applyNumberFormat="1" applyFont="1" applyFill="1" applyBorder="1" applyAlignment="1">
      <alignment horizontal="right"/>
      <protection/>
    </xf>
    <xf numFmtId="0" fontId="30" fillId="0" borderId="7" xfId="21" applyFont="1" applyFill="1" applyBorder="1" applyAlignment="1">
      <alignment wrapText="1"/>
      <protection/>
    </xf>
    <xf numFmtId="0" fontId="30" fillId="0" borderId="7" xfId="21" applyFont="1" applyFill="1" applyBorder="1">
      <alignment/>
      <protection/>
    </xf>
    <xf numFmtId="0" fontId="30" fillId="0" borderId="7" xfId="21" applyFont="1" applyBorder="1">
      <alignment/>
      <protection/>
    </xf>
    <xf numFmtId="0" fontId="30" fillId="0" borderId="0" xfId="21" applyFont="1" applyFill="1" applyBorder="1" applyAlignment="1">
      <alignment horizontal="center"/>
      <protection/>
    </xf>
    <xf numFmtId="0" fontId="30" fillId="0" borderId="0" xfId="21" applyFont="1" applyFill="1" applyBorder="1" applyAlignment="1">
      <alignment horizontal="left"/>
      <protection/>
    </xf>
    <xf numFmtId="0" fontId="29" fillId="0" borderId="0" xfId="21" applyFont="1" applyFill="1" applyBorder="1" applyAlignment="1">
      <alignment wrapText="1"/>
      <protection/>
    </xf>
    <xf numFmtId="0" fontId="30" fillId="0" borderId="0" xfId="21" applyFont="1" applyFill="1" applyAlignment="1">
      <alignment horizontal="left" wrapText="1"/>
      <protection/>
    </xf>
    <xf numFmtId="3" fontId="30" fillId="0" borderId="0" xfId="21" applyNumberFormat="1" applyFont="1" applyFill="1" applyAlignment="1">
      <alignment horizontal="right"/>
      <protection/>
    </xf>
    <xf numFmtId="0" fontId="36" fillId="0" borderId="0" xfId="21" applyFont="1" applyFill="1" applyBorder="1" applyAlignment="1">
      <alignment horizontal="left"/>
      <protection/>
    </xf>
    <xf numFmtId="3" fontId="34" fillId="0" borderId="0" xfId="21" applyNumberFormat="1" applyFont="1" applyFill="1" applyBorder="1" applyAlignment="1">
      <alignment vertical="top"/>
      <protection/>
    </xf>
    <xf numFmtId="0" fontId="29" fillId="0" borderId="0" xfId="21" applyFont="1" applyFill="1" applyAlignment="1">
      <alignment horizontal="left"/>
      <protection/>
    </xf>
    <xf numFmtId="3" fontId="29" fillId="0" borderId="7" xfId="21" applyNumberFormat="1" applyFont="1" applyFill="1" applyBorder="1" applyAlignment="1">
      <alignment horizontal="right"/>
      <protection/>
    </xf>
    <xf numFmtId="0" fontId="29" fillId="0" borderId="1" xfId="21" applyFont="1" applyFill="1" applyBorder="1" applyAlignment="1">
      <alignment horizontal="center"/>
      <protection/>
    </xf>
    <xf numFmtId="0" fontId="29" fillId="0" borderId="1" xfId="21" applyFont="1" applyFill="1" applyBorder="1" applyAlignment="1">
      <alignment horizontal="left" wrapText="1"/>
      <protection/>
    </xf>
    <xf numFmtId="0" fontId="29" fillId="0" borderId="1" xfId="21" applyFont="1" applyFill="1" applyBorder="1" applyAlignment="1">
      <alignment horizontal="right" wrapText="1"/>
      <protection/>
    </xf>
    <xf numFmtId="3" fontId="29" fillId="0" borderId="1" xfId="21" applyNumberFormat="1" applyFont="1" applyFill="1" applyBorder="1" applyAlignment="1">
      <alignment horizontal="right" wrapText="1"/>
      <protection/>
    </xf>
    <xf numFmtId="4" fontId="29" fillId="0" borderId="1" xfId="21" applyNumberFormat="1" applyFont="1" applyFill="1" applyBorder="1" applyAlignment="1">
      <alignment horizontal="right" wrapText="1"/>
      <protection/>
    </xf>
    <xf numFmtId="0" fontId="29" fillId="0" borderId="10" xfId="21" applyFont="1" applyFill="1" applyBorder="1" applyAlignment="1">
      <alignment horizontal="center"/>
      <protection/>
    </xf>
    <xf numFmtId="1" fontId="29" fillId="0" borderId="1" xfId="21" applyNumberFormat="1" applyFont="1" applyFill="1" applyBorder="1" applyAlignment="1">
      <alignment horizontal="right" wrapText="1"/>
      <protection/>
    </xf>
    <xf numFmtId="0" fontId="29" fillId="0" borderId="17" xfId="21" applyFont="1" applyFill="1" applyBorder="1" applyAlignment="1">
      <alignment horizontal="center"/>
      <protection/>
    </xf>
    <xf numFmtId="0" fontId="29" fillId="0" borderId="16" xfId="21" applyFont="1" applyFill="1" applyBorder="1" applyAlignment="1">
      <alignment horizontal="center"/>
      <protection/>
    </xf>
    <xf numFmtId="0" fontId="29" fillId="0" borderId="17" xfId="21" applyFont="1" applyFill="1" applyBorder="1" applyAlignment="1">
      <alignment horizontal="left" wrapText="1"/>
      <protection/>
    </xf>
    <xf numFmtId="0" fontId="29" fillId="0" borderId="17" xfId="21" applyFont="1" applyFill="1" applyBorder="1" applyAlignment="1">
      <alignment horizontal="right" wrapText="1"/>
      <protection/>
    </xf>
    <xf numFmtId="3" fontId="29" fillId="0" borderId="17" xfId="21" applyNumberFormat="1" applyFont="1" applyFill="1" applyBorder="1" applyAlignment="1">
      <alignment horizontal="right" wrapText="1"/>
      <protection/>
    </xf>
    <xf numFmtId="4" fontId="29" fillId="0" borderId="17" xfId="21" applyNumberFormat="1" applyFont="1" applyFill="1" applyBorder="1" applyAlignment="1">
      <alignment horizontal="right" wrapText="1"/>
      <protection/>
    </xf>
    <xf numFmtId="0" fontId="29" fillId="0" borderId="7" xfId="21" applyFont="1" applyFill="1" applyBorder="1" applyAlignment="1">
      <alignment horizontal="center"/>
      <protection/>
    </xf>
    <xf numFmtId="3" fontId="30" fillId="0" borderId="7" xfId="21" applyNumberFormat="1" applyFont="1" applyFill="1" applyBorder="1" applyAlignment="1">
      <alignment horizontal="right" wrapText="1"/>
      <protection/>
    </xf>
    <xf numFmtId="4" fontId="30" fillId="0" borderId="7" xfId="21" applyNumberFormat="1" applyFont="1" applyFill="1" applyBorder="1" applyAlignment="1">
      <alignment horizontal="right" wrapText="1"/>
      <protection/>
    </xf>
    <xf numFmtId="0" fontId="29" fillId="0" borderId="7" xfId="21" applyFont="1" applyFill="1" applyBorder="1" applyAlignment="1">
      <alignment horizontal="left" wrapText="1"/>
      <protection/>
    </xf>
    <xf numFmtId="0" fontId="29" fillId="0" borderId="7" xfId="21" applyFill="1" applyBorder="1">
      <alignment/>
      <protection/>
    </xf>
    <xf numFmtId="0" fontId="29" fillId="0" borderId="1" xfId="21" applyFont="1" applyFill="1" applyBorder="1" applyAlignment="1">
      <alignment horizontal="justify" wrapText="1"/>
      <protection/>
    </xf>
    <xf numFmtId="3" fontId="29" fillId="0" borderId="1" xfId="21" applyNumberFormat="1" applyFont="1" applyFill="1" applyBorder="1" applyAlignment="1">
      <alignment horizontal="left" vertical="center" wrapText="1"/>
      <protection/>
    </xf>
    <xf numFmtId="3" fontId="29" fillId="0" borderId="17" xfId="21" applyNumberFormat="1" applyFont="1" applyFill="1" applyBorder="1" applyAlignment="1">
      <alignment horizontal="left" vertical="center"/>
      <protection/>
    </xf>
    <xf numFmtId="0" fontId="0" fillId="0" borderId="0" xfId="20">
      <alignment/>
      <protection/>
    </xf>
    <xf numFmtId="0" fontId="15" fillId="11" borderId="7" xfId="20" applyFont="1" applyFill="1" applyBorder="1" applyAlignment="1">
      <alignment horizontal="center" vertical="center" wrapText="1"/>
      <protection/>
    </xf>
    <xf numFmtId="3" fontId="30" fillId="11" borderId="7" xfId="21" applyNumberFormat="1" applyFont="1" applyFill="1" applyBorder="1" applyAlignment="1">
      <alignment horizontal="center" vertical="center" wrapText="1"/>
      <protection/>
    </xf>
    <xf numFmtId="3" fontId="15" fillId="11" borderId="7" xfId="20" applyNumberFormat="1" applyFont="1" applyFill="1" applyBorder="1" applyAlignment="1">
      <alignment horizontal="center" vertical="center" wrapText="1"/>
      <protection/>
    </xf>
    <xf numFmtId="0" fontId="15" fillId="11" borderId="7" xfId="20" applyFont="1" applyFill="1" applyBorder="1" applyAlignment="1">
      <alignment/>
      <protection/>
    </xf>
    <xf numFmtId="0" fontId="15" fillId="0" borderId="0" xfId="20" applyFont="1" applyBorder="1" applyAlignment="1">
      <alignment horizontal="left" vertical="center"/>
      <protection/>
    </xf>
    <xf numFmtId="0" fontId="0" fillId="0" borderId="0" xfId="20" applyFont="1" applyFill="1" applyBorder="1" applyAlignment="1">
      <alignment horizontal="center" vertical="center" wrapText="1"/>
      <protection/>
    </xf>
    <xf numFmtId="0" fontId="0" fillId="0" borderId="1" xfId="20" applyFont="1" applyFill="1" applyBorder="1" applyAlignment="1">
      <alignment horizontal="center" vertical="center" wrapText="1"/>
      <protection/>
    </xf>
    <xf numFmtId="0" fontId="0" fillId="0" borderId="1" xfId="20" applyFont="1" applyFill="1" applyBorder="1" applyAlignment="1">
      <alignment horizontal="left" vertical="center" wrapText="1"/>
      <protection/>
    </xf>
    <xf numFmtId="3" fontId="0" fillId="0" borderId="1" xfId="20" applyNumberFormat="1" applyFont="1" applyFill="1" applyBorder="1" applyAlignment="1">
      <alignment horizontal="right" vertical="center"/>
      <protection/>
    </xf>
    <xf numFmtId="4" fontId="0" fillId="0" borderId="1" xfId="20" applyNumberFormat="1" applyFont="1" applyFill="1" applyBorder="1" applyAlignment="1">
      <alignment horizontal="right" vertical="center"/>
      <protection/>
    </xf>
    <xf numFmtId="4" fontId="0" fillId="0" borderId="1" xfId="20" applyNumberFormat="1" applyFont="1" applyFill="1" applyBorder="1" applyAlignment="1" quotePrefix="1">
      <alignment horizontal="right" vertical="center"/>
      <protection/>
    </xf>
    <xf numFmtId="0" fontId="0" fillId="0" borderId="1" xfId="20" applyFont="1" applyFill="1" applyBorder="1" applyAlignment="1">
      <alignment wrapText="1"/>
      <protection/>
    </xf>
    <xf numFmtId="0" fontId="0" fillId="0" borderId="1" xfId="20" applyFont="1" applyBorder="1">
      <alignment/>
      <protection/>
    </xf>
    <xf numFmtId="0" fontId="0" fillId="0" borderId="1" xfId="20" applyBorder="1">
      <alignment/>
      <protection/>
    </xf>
    <xf numFmtId="0" fontId="0" fillId="0" borderId="15" xfId="20" applyFont="1" applyFill="1" applyBorder="1" applyAlignment="1">
      <alignment horizontal="center" vertical="center" wrapText="1"/>
      <protection/>
    </xf>
    <xf numFmtId="0" fontId="0" fillId="0" borderId="0" xfId="20" applyFont="1" applyFill="1" applyBorder="1" applyAlignment="1">
      <alignment horizontal="left" vertical="center" wrapText="1"/>
      <protection/>
    </xf>
    <xf numFmtId="3" fontId="0" fillId="0" borderId="15" xfId="20" applyNumberFormat="1" applyFont="1" applyFill="1" applyBorder="1" applyAlignment="1">
      <alignment horizontal="right" vertical="center"/>
      <protection/>
    </xf>
    <xf numFmtId="4" fontId="0" fillId="0" borderId="15" xfId="20" applyNumberFormat="1" applyFont="1" applyFill="1" applyBorder="1" applyAlignment="1">
      <alignment horizontal="right" vertical="center"/>
      <protection/>
    </xf>
    <xf numFmtId="0" fontId="0" fillId="0" borderId="15" xfId="20" applyFont="1" applyFill="1" applyBorder="1" applyAlignment="1">
      <alignment horizontal="left" vertical="center" wrapText="1"/>
      <protection/>
    </xf>
    <xf numFmtId="0" fontId="0" fillId="0" borderId="0" xfId="20" applyFont="1" applyFill="1" applyAlignment="1">
      <alignment wrapText="1"/>
      <protection/>
    </xf>
    <xf numFmtId="0" fontId="0" fillId="0" borderId="0" xfId="20" applyFont="1">
      <alignment/>
      <protection/>
    </xf>
    <xf numFmtId="0" fontId="0" fillId="0" borderId="17" xfId="20" applyFont="1" applyFill="1" applyBorder="1" applyAlignment="1">
      <alignment horizontal="center" vertical="center" wrapText="1"/>
      <protection/>
    </xf>
    <xf numFmtId="0" fontId="0" fillId="0" borderId="17" xfId="20" applyFont="1" applyFill="1" applyBorder="1" applyAlignment="1">
      <alignment horizontal="left" vertical="center" wrapText="1"/>
      <protection/>
    </xf>
    <xf numFmtId="3" fontId="0" fillId="0" borderId="17" xfId="20" applyNumberFormat="1" applyFont="1" applyFill="1" applyBorder="1" applyAlignment="1">
      <alignment horizontal="right" vertical="center"/>
      <protection/>
    </xf>
    <xf numFmtId="4" fontId="0" fillId="0" borderId="17" xfId="20" applyNumberFormat="1" applyFont="1" applyFill="1" applyBorder="1" applyAlignment="1">
      <alignment horizontal="right" vertical="center"/>
      <protection/>
    </xf>
    <xf numFmtId="0" fontId="15" fillId="0" borderId="7" xfId="20" applyFont="1" applyFill="1" applyBorder="1" applyAlignment="1">
      <alignment horizontal="center" vertical="center" wrapText="1"/>
      <protection/>
    </xf>
    <xf numFmtId="0" fontId="15" fillId="0" borderId="7" xfId="20" applyFont="1" applyFill="1" applyBorder="1" applyAlignment="1">
      <alignment horizontal="left" vertical="center" wrapText="1"/>
      <protection/>
    </xf>
    <xf numFmtId="3" fontId="15" fillId="0" borderId="7" xfId="20" applyNumberFormat="1" applyFont="1" applyFill="1" applyBorder="1" applyAlignment="1">
      <alignment horizontal="right" vertical="center"/>
      <protection/>
    </xf>
    <xf numFmtId="4" fontId="15" fillId="0" borderId="7" xfId="20" applyNumberFormat="1" applyFont="1" applyFill="1" applyBorder="1" applyAlignment="1">
      <alignment horizontal="right" vertical="center"/>
      <protection/>
    </xf>
    <xf numFmtId="0" fontId="15" fillId="0" borderId="7" xfId="20" applyFont="1" applyFill="1" applyBorder="1" applyAlignment="1">
      <alignment wrapText="1"/>
      <protection/>
    </xf>
    <xf numFmtId="0" fontId="15" fillId="0" borderId="7" xfId="20" applyFont="1" applyBorder="1">
      <alignment/>
      <protection/>
    </xf>
    <xf numFmtId="0" fontId="0" fillId="0" borderId="0" xfId="20" applyFont="1" applyFill="1" applyAlignment="1">
      <alignment wrapText="1"/>
      <protection/>
    </xf>
    <xf numFmtId="3" fontId="0" fillId="0" borderId="0" xfId="20" applyNumberFormat="1" applyFont="1" applyFill="1">
      <alignment/>
      <protection/>
    </xf>
    <xf numFmtId="3" fontId="0" fillId="0" borderId="0" xfId="20" applyNumberFormat="1" applyFont="1" applyFill="1">
      <alignment/>
      <protection/>
    </xf>
    <xf numFmtId="0" fontId="0" fillId="0" borderId="0" xfId="20" applyFont="1" applyFill="1" applyAlignment="1">
      <alignment/>
      <protection/>
    </xf>
    <xf numFmtId="4" fontId="0" fillId="0" borderId="0" xfId="20" applyNumberFormat="1" applyFont="1" applyFill="1">
      <alignment/>
      <protection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4" fontId="3" fillId="6" borderId="26" xfId="0" applyNumberFormat="1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8" fillId="5" borderId="34" xfId="0" applyFont="1" applyFill="1" applyBorder="1" applyAlignment="1">
      <alignment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vertical="center"/>
    </xf>
    <xf numFmtId="4" fontId="9" fillId="5" borderId="24" xfId="0" applyNumberFormat="1" applyFont="1" applyFill="1" applyBorder="1" applyAlignment="1">
      <alignment vertical="center"/>
    </xf>
    <xf numFmtId="0" fontId="4" fillId="5" borderId="36" xfId="0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left" vertical="center" wrapText="1"/>
    </xf>
    <xf numFmtId="4" fontId="3" fillId="0" borderId="26" xfId="0" applyNumberFormat="1" applyFont="1" applyFill="1" applyBorder="1" applyAlignment="1">
      <alignment vertical="center"/>
    </xf>
    <xf numFmtId="4" fontId="3" fillId="0" borderId="41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8" fillId="5" borderId="44" xfId="0" applyFont="1" applyFill="1" applyBorder="1" applyAlignment="1">
      <alignment vertical="center"/>
    </xf>
    <xf numFmtId="0" fontId="4" fillId="5" borderId="45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vertical="center"/>
    </xf>
    <xf numFmtId="4" fontId="9" fillId="5" borderId="1" xfId="0" applyNumberFormat="1" applyFont="1" applyFill="1" applyBorder="1" applyAlignment="1">
      <alignment vertical="center"/>
    </xf>
    <xf numFmtId="0" fontId="4" fillId="5" borderId="46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37" fillId="4" borderId="49" xfId="0" applyFont="1" applyFill="1" applyBorder="1" applyAlignment="1">
      <alignment horizontal="left" vertical="center"/>
    </xf>
    <xf numFmtId="0" fontId="37" fillId="4" borderId="50" xfId="0" applyFont="1" applyFill="1" applyBorder="1" applyAlignment="1">
      <alignment horizontal="center" vertical="center" wrapText="1"/>
    </xf>
    <xf numFmtId="0" fontId="37" fillId="4" borderId="50" xfId="0" applyFont="1" applyFill="1" applyBorder="1" applyAlignment="1">
      <alignment vertical="center"/>
    </xf>
    <xf numFmtId="0" fontId="37" fillId="4" borderId="50" xfId="0" applyFont="1" applyFill="1" applyBorder="1" applyAlignment="1">
      <alignment vertical="center" wrapText="1"/>
    </xf>
    <xf numFmtId="4" fontId="8" fillId="4" borderId="51" xfId="0" applyNumberFormat="1" applyFont="1" applyFill="1" applyBorder="1" applyAlignment="1">
      <alignment vertical="center"/>
    </xf>
    <xf numFmtId="0" fontId="38" fillId="4" borderId="52" xfId="0" applyFont="1" applyFill="1" applyBorder="1" applyAlignment="1">
      <alignment vertical="center" wrapText="1"/>
    </xf>
    <xf numFmtId="0" fontId="38" fillId="0" borderId="0" xfId="0" applyFont="1" applyFill="1" applyAlignment="1">
      <alignment vertical="center"/>
    </xf>
    <xf numFmtId="0" fontId="3" fillId="0" borderId="53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/>
    </xf>
    <xf numFmtId="4" fontId="3" fillId="0" borderId="53" xfId="0" applyNumberFormat="1" applyFont="1" applyFill="1" applyBorder="1" applyAlignment="1">
      <alignment vertical="center"/>
    </xf>
    <xf numFmtId="0" fontId="39" fillId="0" borderId="53" xfId="0" applyFont="1" applyFill="1" applyBorder="1" applyAlignment="1">
      <alignment vertical="center" wrapText="1"/>
    </xf>
    <xf numFmtId="0" fontId="8" fillId="6" borderId="25" xfId="0" applyFont="1" applyFill="1" applyBorder="1" applyAlignment="1">
      <alignment vertical="center" wrapText="1"/>
    </xf>
    <xf numFmtId="0" fontId="8" fillId="6" borderId="26" xfId="0" applyFont="1" applyFill="1" applyBorder="1" applyAlignment="1">
      <alignment vertical="center" wrapText="1"/>
    </xf>
    <xf numFmtId="4" fontId="8" fillId="6" borderId="26" xfId="0" applyNumberFormat="1" applyFont="1" applyFill="1" applyBorder="1" applyAlignment="1">
      <alignment vertical="center"/>
    </xf>
    <xf numFmtId="4" fontId="8" fillId="6" borderId="41" xfId="0" applyNumberFormat="1" applyFont="1" applyFill="1" applyBorder="1" applyAlignment="1">
      <alignment vertical="center"/>
    </xf>
    <xf numFmtId="0" fontId="4" fillId="6" borderId="27" xfId="0" applyFont="1" applyFill="1" applyBorder="1" applyAlignment="1">
      <alignment vertical="center" wrapText="1"/>
    </xf>
    <xf numFmtId="0" fontId="8" fillId="6" borderId="28" xfId="0" applyFont="1" applyFill="1" applyBorder="1" applyAlignment="1">
      <alignment vertical="center" wrapText="1"/>
    </xf>
    <xf numFmtId="0" fontId="8" fillId="6" borderId="15" xfId="0" applyFont="1" applyFill="1" applyBorder="1" applyAlignment="1">
      <alignment vertical="center" wrapText="1"/>
    </xf>
    <xf numFmtId="4" fontId="8" fillId="6" borderId="15" xfId="0" applyNumberFormat="1" applyFont="1" applyFill="1" applyBorder="1" applyAlignment="1">
      <alignment vertical="center"/>
    </xf>
    <xf numFmtId="0" fontId="4" fillId="6" borderId="43" xfId="0" applyFont="1" applyFill="1" applyBorder="1" applyAlignment="1">
      <alignment vertical="center" wrapText="1"/>
    </xf>
    <xf numFmtId="0" fontId="4" fillId="6" borderId="3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4" fontId="4" fillId="6" borderId="1" xfId="0" applyNumberFormat="1" applyFont="1" applyFill="1" applyBorder="1" applyAlignment="1">
      <alignment vertical="center"/>
    </xf>
    <xf numFmtId="0" fontId="4" fillId="6" borderId="32" xfId="0" applyFont="1" applyFill="1" applyBorder="1" applyAlignment="1">
      <alignment vertical="center" wrapText="1"/>
    </xf>
    <xf numFmtId="0" fontId="8" fillId="6" borderId="3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4" fontId="8" fillId="6" borderId="1" xfId="0" applyNumberFormat="1" applyFont="1" applyFill="1" applyBorder="1" applyAlignment="1">
      <alignment vertical="center"/>
    </xf>
    <xf numFmtId="0" fontId="37" fillId="4" borderId="5" xfId="0" applyFont="1" applyFill="1" applyBorder="1" applyAlignment="1">
      <alignment vertical="center"/>
    </xf>
    <xf numFmtId="0" fontId="4" fillId="4" borderId="53" xfId="0" applyFont="1" applyFill="1" applyBorder="1" applyAlignment="1">
      <alignment vertical="center" wrapText="1"/>
    </xf>
    <xf numFmtId="0" fontId="8" fillId="4" borderId="54" xfId="0" applyFont="1" applyFill="1" applyBorder="1" applyAlignment="1">
      <alignment vertical="center" wrapText="1"/>
    </xf>
    <xf numFmtId="4" fontId="8" fillId="4" borderId="55" xfId="0" applyNumberFormat="1" applyFont="1" applyFill="1" applyBorder="1" applyAlignment="1">
      <alignment vertical="center"/>
    </xf>
    <xf numFmtId="0" fontId="40" fillId="4" borderId="13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" fontId="41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vertical="center"/>
    </xf>
    <xf numFmtId="3" fontId="42" fillId="0" borderId="0" xfId="0" applyNumberFormat="1" applyFont="1" applyFill="1" applyAlignment="1">
      <alignment vertical="center" wrapText="1"/>
    </xf>
    <xf numFmtId="4" fontId="8" fillId="0" borderId="0" xfId="0" applyNumberFormat="1" applyFont="1" applyFill="1" applyAlignment="1">
      <alignment vertical="center"/>
    </xf>
    <xf numFmtId="4" fontId="37" fillId="0" borderId="0" xfId="0" applyNumberFormat="1" applyFont="1" applyFill="1" applyAlignment="1">
      <alignment vertical="center"/>
    </xf>
    <xf numFmtId="3" fontId="19" fillId="6" borderId="1" xfId="0" applyNumberFormat="1" applyFont="1" applyFill="1" applyBorder="1" applyAlignment="1">
      <alignment horizontal="center" vertical="center" wrapText="1"/>
    </xf>
    <xf numFmtId="4" fontId="19" fillId="6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4" fontId="19" fillId="0" borderId="1" xfId="0" applyNumberFormat="1" applyFont="1" applyFill="1" applyBorder="1" applyAlignment="1">
      <alignment vertical="center"/>
    </xf>
    <xf numFmtId="4" fontId="19" fillId="0" borderId="1" xfId="15" applyNumberFormat="1" applyFont="1" applyFill="1" applyBorder="1" applyAlignment="1">
      <alignment vertical="center" wrapText="1"/>
    </xf>
    <xf numFmtId="3" fontId="20" fillId="0" borderId="1" xfId="0" applyNumberFormat="1" applyFont="1" applyFill="1" applyBorder="1" applyAlignment="1">
      <alignment vertical="center" wrapText="1"/>
    </xf>
    <xf numFmtId="0" fontId="31" fillId="6" borderId="1" xfId="0" applyFont="1" applyFill="1" applyBorder="1" applyAlignment="1">
      <alignment vertical="center"/>
    </xf>
    <xf numFmtId="4" fontId="31" fillId="6" borderId="1" xfId="0" applyNumberFormat="1" applyFont="1" applyFill="1" applyBorder="1" applyAlignment="1">
      <alignment vertical="center"/>
    </xf>
    <xf numFmtId="3" fontId="19" fillId="6" borderId="1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9" fillId="0" borderId="0" xfId="22" applyAlignment="1">
      <alignment horizontal="center"/>
      <protection/>
    </xf>
    <xf numFmtId="0" fontId="43" fillId="0" borderId="0" xfId="22" applyFont="1">
      <alignment/>
      <protection/>
    </xf>
    <xf numFmtId="0" fontId="44" fillId="0" borderId="0" xfId="22" applyFont="1">
      <alignment/>
      <protection/>
    </xf>
    <xf numFmtId="0" fontId="29" fillId="0" borderId="0" xfId="22">
      <alignment/>
      <protection/>
    </xf>
    <xf numFmtId="0" fontId="43" fillId="0" borderId="0" xfId="22" applyFont="1">
      <alignment/>
      <protection/>
    </xf>
    <xf numFmtId="0" fontId="44" fillId="0" borderId="0" xfId="22" applyFont="1" applyAlignment="1">
      <alignment horizontal="justify" wrapText="1"/>
      <protection/>
    </xf>
    <xf numFmtId="4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" fontId="4" fillId="0" borderId="59" xfId="0" applyNumberFormat="1" applyFont="1" applyBorder="1" applyAlignment="1">
      <alignment vertical="center"/>
    </xf>
    <xf numFmtId="4" fontId="4" fillId="0" borderId="60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4" fillId="0" borderId="61" xfId="0" applyNumberFormat="1" applyFont="1" applyBorder="1" applyAlignment="1">
      <alignment vertical="center"/>
    </xf>
    <xf numFmtId="0" fontId="11" fillId="0" borderId="0" xfId="0" applyFont="1" applyAlignment="1">
      <alignment/>
    </xf>
    <xf numFmtId="4" fontId="4" fillId="0" borderId="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4" fillId="0" borderId="44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46" xfId="0" applyNumberFormat="1" applyFont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45" fillId="0" borderId="0" xfId="0" applyNumberFormat="1" applyFont="1" applyBorder="1" applyAlignment="1">
      <alignment vertical="center"/>
    </xf>
    <xf numFmtId="4" fontId="24" fillId="0" borderId="62" xfId="0" applyNumberFormat="1" applyFont="1" applyBorder="1" applyAlignment="1">
      <alignment vertical="center"/>
    </xf>
    <xf numFmtId="4" fontId="24" fillId="0" borderId="63" xfId="0" applyNumberFormat="1" applyFont="1" applyBorder="1" applyAlignment="1">
      <alignment vertical="center"/>
    </xf>
    <xf numFmtId="4" fontId="4" fillId="0" borderId="64" xfId="0" applyNumberFormat="1" applyFont="1" applyBorder="1" applyAlignment="1">
      <alignment vertical="center" wrapText="1"/>
    </xf>
    <xf numFmtId="4" fontId="4" fillId="0" borderId="64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4" fontId="4" fillId="0" borderId="65" xfId="0" applyNumberFormat="1" applyFont="1" applyBorder="1" applyAlignment="1">
      <alignment vertical="center"/>
    </xf>
    <xf numFmtId="4" fontId="42" fillId="6" borderId="49" xfId="0" applyNumberFormat="1" applyFont="1" applyFill="1" applyBorder="1" applyAlignment="1">
      <alignment vertical="center"/>
    </xf>
    <xf numFmtId="4" fontId="42" fillId="6" borderId="50" xfId="0" applyNumberFormat="1" applyFont="1" applyFill="1" applyBorder="1" applyAlignment="1">
      <alignment vertical="center"/>
    </xf>
    <xf numFmtId="4" fontId="42" fillId="6" borderId="66" xfId="0" applyNumberFormat="1" applyFont="1" applyFill="1" applyBorder="1" applyAlignment="1">
      <alignment vertical="center"/>
    </xf>
    <xf numFmtId="4" fontId="42" fillId="6" borderId="67" xfId="0" applyNumberFormat="1" applyFont="1" applyFill="1" applyBorder="1" applyAlignment="1">
      <alignment vertical="center"/>
    </xf>
    <xf numFmtId="4" fontId="42" fillId="6" borderId="52" xfId="0" applyNumberFormat="1" applyFont="1" applyFill="1" applyBorder="1" applyAlignment="1">
      <alignment vertical="center"/>
    </xf>
    <xf numFmtId="4" fontId="4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6" fillId="0" borderId="68" xfId="0" applyFont="1" applyFill="1" applyBorder="1" applyAlignment="1">
      <alignment horizontal="center" vertical="center"/>
    </xf>
    <xf numFmtId="0" fontId="46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4" fontId="4" fillId="0" borderId="70" xfId="0" applyNumberFormat="1" applyFont="1" applyFill="1" applyBorder="1" applyAlignment="1">
      <alignment horizontal="center" vertical="center"/>
    </xf>
    <xf numFmtId="4" fontId="4" fillId="0" borderId="71" xfId="0" applyNumberFormat="1" applyFont="1" applyFill="1" applyBorder="1" applyAlignment="1">
      <alignment horizontal="center" vertical="center"/>
    </xf>
    <xf numFmtId="4" fontId="47" fillId="0" borderId="0" xfId="0" applyNumberFormat="1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horizontal="right" vertical="center"/>
    </xf>
    <xf numFmtId="4" fontId="4" fillId="0" borderId="61" xfId="0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4" fillId="0" borderId="40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4" fontId="4" fillId="0" borderId="54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47" fillId="0" borderId="0" xfId="0" applyFont="1" applyBorder="1" applyAlignment="1">
      <alignment vertical="center"/>
    </xf>
    <xf numFmtId="3" fontId="47" fillId="0" borderId="0" xfId="0" applyNumberFormat="1" applyFont="1" applyBorder="1" applyAlignment="1">
      <alignment vertical="center"/>
    </xf>
    <xf numFmtId="4" fontId="47" fillId="0" borderId="0" xfId="0" applyNumberFormat="1" applyFont="1" applyBorder="1" applyAlignment="1">
      <alignment vertical="center"/>
    </xf>
    <xf numFmtId="3" fontId="4" fillId="0" borderId="5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4" fontId="24" fillId="0" borderId="44" xfId="0" applyNumberFormat="1" applyFont="1" applyBorder="1" applyAlignment="1">
      <alignment vertical="center"/>
    </xf>
    <xf numFmtId="4" fontId="2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 wrapText="1"/>
    </xf>
    <xf numFmtId="4" fontId="24" fillId="0" borderId="42" xfId="0" applyNumberFormat="1" applyFont="1" applyBorder="1" applyAlignment="1">
      <alignment vertical="center"/>
    </xf>
    <xf numFmtId="4" fontId="24" fillId="0" borderId="33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4" fontId="4" fillId="0" borderId="73" xfId="0" applyNumberFormat="1" applyFont="1" applyBorder="1" applyAlignment="1">
      <alignment/>
    </xf>
    <xf numFmtId="4" fontId="4" fillId="0" borderId="74" xfId="0" applyNumberFormat="1" applyFont="1" applyBorder="1" applyAlignment="1">
      <alignment/>
    </xf>
    <xf numFmtId="0" fontId="42" fillId="6" borderId="49" xfId="0" applyFont="1" applyFill="1" applyBorder="1" applyAlignment="1">
      <alignment vertical="center"/>
    </xf>
    <xf numFmtId="0" fontId="42" fillId="6" borderId="50" xfId="0" applyFont="1" applyFill="1" applyBorder="1" applyAlignment="1">
      <alignment vertical="center"/>
    </xf>
    <xf numFmtId="4" fontId="42" fillId="6" borderId="51" xfId="0" applyNumberFormat="1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4" fontId="47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vertical="center"/>
    </xf>
    <xf numFmtId="0" fontId="42" fillId="6" borderId="5" xfId="0" applyFont="1" applyFill="1" applyBorder="1" applyAlignment="1">
      <alignment vertical="center" wrapText="1"/>
    </xf>
    <xf numFmtId="0" fontId="42" fillId="6" borderId="54" xfId="0" applyFont="1" applyFill="1" applyBorder="1" applyAlignment="1">
      <alignment horizontal="left" vertical="center" wrapText="1"/>
    </xf>
    <xf numFmtId="4" fontId="42" fillId="6" borderId="53" xfId="0" applyNumberFormat="1" applyFont="1" applyFill="1" applyBorder="1" applyAlignment="1">
      <alignment vertical="center"/>
    </xf>
    <xf numFmtId="4" fontId="42" fillId="6" borderId="55" xfId="0" applyNumberFormat="1" applyFont="1" applyFill="1" applyBorder="1" applyAlignment="1">
      <alignment vertical="center"/>
    </xf>
    <xf numFmtId="4" fontId="42" fillId="6" borderId="12" xfId="0" applyNumberFormat="1" applyFont="1" applyFill="1" applyBorder="1" applyAlignment="1">
      <alignment vertical="center"/>
    </xf>
    <xf numFmtId="4" fontId="42" fillId="0" borderId="0" xfId="0" applyNumberFormat="1" applyFont="1" applyBorder="1" applyAlignment="1">
      <alignment vertical="center"/>
    </xf>
    <xf numFmtId="0" fontId="4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215" fontId="4" fillId="0" borderId="0" xfId="0" applyNumberFormat="1" applyFont="1" applyBorder="1" applyAlignment="1">
      <alignment vertical="center"/>
    </xf>
    <xf numFmtId="205" fontId="4" fillId="0" borderId="0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205" fontId="8" fillId="0" borderId="0" xfId="0" applyNumberFormat="1" applyFont="1" applyBorder="1" applyAlignment="1">
      <alignment vertical="center"/>
    </xf>
    <xf numFmtId="8" fontId="0" fillId="0" borderId="0" xfId="0" applyNumberFormat="1" applyAlignment="1">
      <alignment/>
    </xf>
    <xf numFmtId="0" fontId="36" fillId="0" borderId="0" xfId="25" applyFont="1" applyAlignment="1">
      <alignment horizontal="center"/>
      <protection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14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Continuous"/>
    </xf>
    <xf numFmtId="0" fontId="28" fillId="0" borderId="6" xfId="0" applyFont="1" applyFill="1" applyBorder="1" applyAlignment="1">
      <alignment horizontal="center"/>
    </xf>
    <xf numFmtId="0" fontId="0" fillId="0" borderId="75" xfId="0" applyFill="1" applyBorder="1" applyAlignment="1">
      <alignment/>
    </xf>
    <xf numFmtId="0" fontId="28" fillId="0" borderId="75" xfId="0" applyFont="1" applyFill="1" applyBorder="1" applyAlignment="1">
      <alignment horizontal="center"/>
    </xf>
    <xf numFmtId="4" fontId="28" fillId="0" borderId="75" xfId="0" applyNumberFormat="1" applyFont="1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1" fontId="0" fillId="0" borderId="76" xfId="0" applyNumberFormat="1" applyFill="1" applyBorder="1" applyAlignment="1">
      <alignment horizontal="center"/>
    </xf>
    <xf numFmtId="0" fontId="0" fillId="0" borderId="76" xfId="0" applyFill="1" applyBorder="1" applyAlignment="1">
      <alignment/>
    </xf>
    <xf numFmtId="4" fontId="0" fillId="0" borderId="76" xfId="0" applyNumberFormat="1" applyFill="1" applyBorder="1" applyAlignment="1">
      <alignment/>
    </xf>
    <xf numFmtId="4" fontId="0" fillId="0" borderId="77" xfId="0" applyNumberFormat="1" applyFill="1" applyBorder="1" applyAlignment="1">
      <alignment/>
    </xf>
    <xf numFmtId="0" fontId="0" fillId="0" borderId="78" xfId="0" applyFill="1" applyBorder="1" applyAlignment="1">
      <alignment/>
    </xf>
    <xf numFmtId="1" fontId="0" fillId="0" borderId="78" xfId="0" applyNumberFormat="1" applyFill="1" applyBorder="1" applyAlignment="1">
      <alignment horizontal="center"/>
    </xf>
    <xf numFmtId="4" fontId="0" fillId="0" borderId="78" xfId="0" applyNumberFormat="1" applyFill="1" applyBorder="1" applyAlignment="1">
      <alignment/>
    </xf>
    <xf numFmtId="4" fontId="0" fillId="0" borderId="79" xfId="0" applyNumberFormat="1" applyFill="1" applyBorder="1" applyAlignment="1">
      <alignment/>
    </xf>
    <xf numFmtId="3" fontId="0" fillId="0" borderId="78" xfId="0" applyNumberFormat="1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80" xfId="0" applyFill="1" applyBorder="1" applyAlignment="1">
      <alignment/>
    </xf>
    <xf numFmtId="4" fontId="0" fillId="0" borderId="8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8" fillId="0" borderId="0" xfId="0" applyFont="1" applyFill="1" applyAlignment="1">
      <alignment horizontal="centerContinuous"/>
    </xf>
    <xf numFmtId="0" fontId="28" fillId="0" borderId="0" xfId="0" applyFont="1" applyFill="1" applyAlignment="1">
      <alignment horizontal="right"/>
    </xf>
    <xf numFmtId="0" fontId="48" fillId="0" borderId="0" xfId="0" applyFont="1" applyAlignment="1">
      <alignment/>
    </xf>
    <xf numFmtId="0" fontId="28" fillId="0" borderId="14" xfId="0" applyFont="1" applyFill="1" applyBorder="1" applyAlignment="1">
      <alignment horizontal="centerContinuous"/>
    </xf>
    <xf numFmtId="0" fontId="28" fillId="0" borderId="75" xfId="0" applyFont="1" applyFill="1" applyBorder="1" applyAlignment="1">
      <alignment horizontal="centerContinuous"/>
    </xf>
    <xf numFmtId="4" fontId="49" fillId="0" borderId="7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0" fontId="29" fillId="0" borderId="0" xfId="25">
      <alignment/>
      <protection/>
    </xf>
    <xf numFmtId="0" fontId="33" fillId="0" borderId="0" xfId="25" applyFont="1" applyAlignment="1">
      <alignment horizontal="right"/>
      <protection/>
    </xf>
    <xf numFmtId="0" fontId="30" fillId="0" borderId="0" xfId="25" applyFont="1">
      <alignment/>
      <protection/>
    </xf>
    <xf numFmtId="0" fontId="50" fillId="0" borderId="0" xfId="25" applyFont="1" applyAlignment="1">
      <alignment horizontal="center"/>
      <protection/>
    </xf>
    <xf numFmtId="0" fontId="30" fillId="0" borderId="7" xfId="25" applyFont="1" applyBorder="1" applyAlignment="1">
      <alignment horizontal="center" vertical="center" wrapText="1"/>
      <protection/>
    </xf>
    <xf numFmtId="0" fontId="15" fillId="0" borderId="7" xfId="25" applyFont="1" applyBorder="1" applyAlignment="1">
      <alignment horizontal="center" vertical="center" wrapText="1"/>
      <protection/>
    </xf>
    <xf numFmtId="0" fontId="15" fillId="0" borderId="7" xfId="25" applyFont="1" applyBorder="1" applyAlignment="1">
      <alignment horizontal="center" vertical="center" wrapText="1"/>
      <protection/>
    </xf>
    <xf numFmtId="0" fontId="15" fillId="0" borderId="12" xfId="25" applyFont="1" applyFill="1" applyBorder="1" applyAlignment="1">
      <alignment horizontal="center" vertical="center" wrapText="1"/>
      <protection/>
    </xf>
    <xf numFmtId="3" fontId="29" fillId="0" borderId="75" xfId="25" applyNumberFormat="1" applyBorder="1">
      <alignment/>
      <protection/>
    </xf>
    <xf numFmtId="0" fontId="29" fillId="0" borderId="75" xfId="25" applyBorder="1">
      <alignment/>
      <protection/>
    </xf>
    <xf numFmtId="0" fontId="29" fillId="0" borderId="52" xfId="25" applyBorder="1">
      <alignment/>
      <protection/>
    </xf>
    <xf numFmtId="0" fontId="19" fillId="0" borderId="0" xfId="25" applyFont="1">
      <alignment/>
      <protection/>
    </xf>
    <xf numFmtId="0" fontId="19" fillId="0" borderId="0" xfId="25" applyFont="1" applyFill="1">
      <alignment/>
      <protection/>
    </xf>
    <xf numFmtId="0" fontId="29" fillId="0" borderId="0" xfId="25" applyFont="1">
      <alignment/>
      <protection/>
    </xf>
    <xf numFmtId="0" fontId="30" fillId="0" borderId="7" xfId="25" applyFont="1" applyBorder="1" applyAlignment="1">
      <alignment horizontal="center" vertical="center" wrapText="1"/>
      <protection/>
    </xf>
    <xf numFmtId="0" fontId="30" fillId="0" borderId="53" xfId="25" applyFont="1" applyBorder="1" applyAlignment="1">
      <alignment horizontal="center" vertical="center" wrapText="1"/>
      <protection/>
    </xf>
    <xf numFmtId="3" fontId="29" fillId="0" borderId="50" xfId="25" applyNumberFormat="1" applyBorder="1">
      <alignment/>
      <protection/>
    </xf>
    <xf numFmtId="0" fontId="19" fillId="0" borderId="0" xfId="25" applyFont="1" applyFill="1" applyBorder="1" applyAlignment="1" quotePrefix="1">
      <alignment horizontal="left"/>
      <protection/>
    </xf>
    <xf numFmtId="14" fontId="29" fillId="0" borderId="0" xfId="25" applyNumberFormat="1">
      <alignment/>
      <protection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15" fillId="0" borderId="48" xfId="0" applyFont="1" applyBorder="1" applyAlignment="1">
      <alignment vertical="center"/>
    </xf>
    <xf numFmtId="0" fontId="15" fillId="0" borderId="83" xfId="0" applyFont="1" applyBorder="1" applyAlignment="1">
      <alignment vertical="center"/>
    </xf>
    <xf numFmtId="0" fontId="15" fillId="0" borderId="69" xfId="0" applyFont="1" applyBorder="1" applyAlignment="1">
      <alignment horizontal="right" vertical="center"/>
    </xf>
    <xf numFmtId="0" fontId="15" fillId="0" borderId="29" xfId="0" applyFont="1" applyBorder="1" applyAlignment="1">
      <alignment horizontal="right" vertical="center"/>
    </xf>
    <xf numFmtId="0" fontId="15" fillId="0" borderId="37" xfId="0" applyFont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horizontal="right"/>
    </xf>
    <xf numFmtId="0" fontId="0" fillId="0" borderId="0" xfId="0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top" wrapText="1"/>
    </xf>
    <xf numFmtId="4" fontId="0" fillId="0" borderId="1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5" fillId="0" borderId="1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4" fontId="15" fillId="0" borderId="1" xfId="0" applyNumberFormat="1" applyFont="1" applyBorder="1" applyAlignment="1">
      <alignment horizontal="right"/>
    </xf>
    <xf numFmtId="4" fontId="15" fillId="0" borderId="45" xfId="0" applyNumberFormat="1" applyFont="1" applyBorder="1" applyAlignment="1">
      <alignment horizontal="right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14" fontId="0" fillId="0" borderId="0" xfId="0" applyNumberFormat="1" applyFont="1" applyAlignment="1">
      <alignment/>
    </xf>
    <xf numFmtId="0" fontId="15" fillId="0" borderId="0" xfId="0" applyFont="1" applyAlignment="1">
      <alignment/>
    </xf>
    <xf numFmtId="0" fontId="52" fillId="0" borderId="0" xfId="0" applyFont="1" applyFill="1" applyAlignment="1">
      <alignment/>
    </xf>
    <xf numFmtId="0" fontId="15" fillId="0" borderId="0" xfId="0" applyFont="1" applyAlignment="1">
      <alignment horizontal="right"/>
    </xf>
    <xf numFmtId="0" fontId="53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7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55" fillId="0" borderId="7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7" xfId="0" applyFont="1" applyFill="1" applyBorder="1" applyAlignment="1">
      <alignment vertical="center"/>
    </xf>
    <xf numFmtId="4" fontId="0" fillId="0" borderId="7" xfId="0" applyNumberFormat="1" applyFont="1" applyBorder="1" applyAlignment="1">
      <alignment/>
    </xf>
    <xf numFmtId="0" fontId="55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6" xfId="0" applyFont="1" applyFill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6" xfId="0" applyFont="1" applyFill="1" applyBorder="1" applyAlignment="1">
      <alignment vertical="top" wrapText="1"/>
    </xf>
    <xf numFmtId="0" fontId="0" fillId="0" borderId="6" xfId="0" applyFont="1" applyFill="1" applyBorder="1" applyAlignment="1">
      <alignment wrapText="1"/>
    </xf>
    <xf numFmtId="0" fontId="0" fillId="0" borderId="75" xfId="0" applyFont="1" applyFill="1" applyBorder="1" applyAlignment="1">
      <alignment/>
    </xf>
    <xf numFmtId="4" fontId="0" fillId="0" borderId="75" xfId="0" applyNumberFormat="1" applyFont="1" applyBorder="1" applyAlignment="1">
      <alignment/>
    </xf>
    <xf numFmtId="0" fontId="0" fillId="0" borderId="7" xfId="0" applyFont="1" applyFill="1" applyBorder="1" applyAlignment="1">
      <alignment vertical="center" wrapText="1"/>
    </xf>
    <xf numFmtId="0" fontId="52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5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56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3" fillId="0" borderId="0" xfId="0" applyFont="1" applyAlignment="1">
      <alignment wrapText="1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vertical="center"/>
    </xf>
    <xf numFmtId="4" fontId="0" fillId="0" borderId="7" xfId="0" applyNumberFormat="1" applyFont="1" applyFill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13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4" fontId="0" fillId="0" borderId="6" xfId="0" applyNumberFormat="1" applyFont="1" applyBorder="1" applyAlignment="1">
      <alignment/>
    </xf>
    <xf numFmtId="0" fontId="0" fillId="0" borderId="6" xfId="0" applyFont="1" applyFill="1" applyBorder="1" applyAlignment="1">
      <alignment wrapText="1"/>
    </xf>
    <xf numFmtId="0" fontId="0" fillId="0" borderId="75" xfId="0" applyFont="1" applyBorder="1" applyAlignment="1">
      <alignment/>
    </xf>
    <xf numFmtId="0" fontId="13" fillId="0" borderId="75" xfId="0" applyFont="1" applyBorder="1" applyAlignment="1">
      <alignment horizontal="center"/>
    </xf>
    <xf numFmtId="4" fontId="0" fillId="0" borderId="75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 vertical="center" wrapText="1"/>
    </xf>
    <xf numFmtId="4" fontId="0" fillId="0" borderId="75" xfId="0" applyNumberFormat="1" applyFont="1" applyFill="1" applyBorder="1" applyAlignment="1">
      <alignment wrapText="1"/>
    </xf>
    <xf numFmtId="0" fontId="13" fillId="0" borderId="6" xfId="0" applyFont="1" applyBorder="1" applyAlignment="1">
      <alignment horizontal="center" vertical="top"/>
    </xf>
    <xf numFmtId="0" fontId="0" fillId="0" borderId="6" xfId="0" applyFont="1" applyBorder="1" applyAlignment="1">
      <alignment horizontal="center"/>
    </xf>
    <xf numFmtId="0" fontId="0" fillId="0" borderId="75" xfId="0" applyFont="1" applyFill="1" applyBorder="1" applyAlignment="1">
      <alignment wrapText="1"/>
    </xf>
    <xf numFmtId="0" fontId="0" fillId="0" borderId="75" xfId="0" applyFont="1" applyBorder="1" applyAlignment="1">
      <alignment vertical="center" wrapText="1"/>
    </xf>
    <xf numFmtId="4" fontId="0" fillId="0" borderId="75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57" fillId="0" borderId="0" xfId="0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11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4" fontId="0" fillId="0" borderId="6" xfId="0" applyNumberFormat="1" applyFont="1" applyBorder="1" applyAlignment="1">
      <alignment vertical="top"/>
    </xf>
    <xf numFmtId="0" fontId="0" fillId="0" borderId="75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9" fillId="0" borderId="0" xfId="24">
      <alignment/>
      <protection/>
    </xf>
    <xf numFmtId="0" fontId="30" fillId="0" borderId="0" xfId="24" applyFont="1">
      <alignment/>
      <protection/>
    </xf>
    <xf numFmtId="0" fontId="59" fillId="0" borderId="0" xfId="24" applyFont="1">
      <alignment/>
      <protection/>
    </xf>
    <xf numFmtId="0" fontId="29" fillId="0" borderId="0" xfId="24" applyAlignment="1">
      <alignment horizontal="right"/>
      <protection/>
    </xf>
    <xf numFmtId="0" fontId="20" fillId="0" borderId="25" xfId="24" applyFont="1" applyBorder="1">
      <alignment/>
      <protection/>
    </xf>
    <xf numFmtId="4" fontId="20" fillId="0" borderId="27" xfId="24" applyNumberFormat="1" applyFont="1" applyBorder="1">
      <alignment/>
      <protection/>
    </xf>
    <xf numFmtId="0" fontId="20" fillId="0" borderId="31" xfId="24" applyFont="1" applyBorder="1">
      <alignment/>
      <protection/>
    </xf>
    <xf numFmtId="4" fontId="20" fillId="0" borderId="32" xfId="24" applyNumberFormat="1" applyFont="1" applyBorder="1">
      <alignment/>
      <protection/>
    </xf>
    <xf numFmtId="0" fontId="26" fillId="0" borderId="31" xfId="24" applyFont="1" applyBorder="1">
      <alignment/>
      <protection/>
    </xf>
    <xf numFmtId="4" fontId="26" fillId="0" borderId="32" xfId="24" applyNumberFormat="1" applyFont="1" applyBorder="1">
      <alignment/>
      <protection/>
    </xf>
    <xf numFmtId="0" fontId="20" fillId="0" borderId="47" xfId="24" applyFont="1" applyBorder="1">
      <alignment/>
      <protection/>
    </xf>
    <xf numFmtId="0" fontId="26" fillId="0" borderId="84" xfId="24" applyFont="1" applyBorder="1">
      <alignment/>
      <protection/>
    </xf>
    <xf numFmtId="4" fontId="26" fillId="0" borderId="85" xfId="24" applyNumberFormat="1" applyFont="1" applyBorder="1">
      <alignment/>
      <protection/>
    </xf>
    <xf numFmtId="0" fontId="29" fillId="0" borderId="0" xfId="23">
      <alignment/>
      <protection/>
    </xf>
    <xf numFmtId="0" fontId="59" fillId="0" borderId="0" xfId="23" applyFont="1">
      <alignment/>
      <protection/>
    </xf>
    <xf numFmtId="0" fontId="29" fillId="0" borderId="0" xfId="23" applyAlignment="1">
      <alignment horizontal="right"/>
      <protection/>
    </xf>
    <xf numFmtId="0" fontId="30" fillId="0" borderId="28" xfId="23" applyFont="1" applyBorder="1">
      <alignment/>
      <protection/>
    </xf>
    <xf numFmtId="0" fontId="29" fillId="0" borderId="15" xfId="23" applyBorder="1">
      <alignment/>
      <protection/>
    </xf>
    <xf numFmtId="0" fontId="29" fillId="0" borderId="19" xfId="23" applyBorder="1">
      <alignment/>
      <protection/>
    </xf>
    <xf numFmtId="0" fontId="29" fillId="0" borderId="43" xfId="23" applyBorder="1">
      <alignment/>
      <protection/>
    </xf>
    <xf numFmtId="0" fontId="30" fillId="0" borderId="31" xfId="23" applyFont="1" applyBorder="1">
      <alignment/>
      <protection/>
    </xf>
    <xf numFmtId="0" fontId="29" fillId="0" borderId="1" xfId="23" applyBorder="1">
      <alignment/>
      <protection/>
    </xf>
    <xf numFmtId="0" fontId="29" fillId="0" borderId="10" xfId="23" applyBorder="1">
      <alignment/>
      <protection/>
    </xf>
    <xf numFmtId="0" fontId="29" fillId="0" borderId="32" xfId="23" applyBorder="1">
      <alignment/>
      <protection/>
    </xf>
    <xf numFmtId="0" fontId="30" fillId="0" borderId="31" xfId="23" applyFont="1" applyBorder="1" applyAlignment="1">
      <alignment wrapText="1"/>
      <protection/>
    </xf>
    <xf numFmtId="0" fontId="29" fillId="0" borderId="31" xfId="23" applyBorder="1">
      <alignment/>
      <protection/>
    </xf>
    <xf numFmtId="0" fontId="29" fillId="0" borderId="47" xfId="23" applyBorder="1">
      <alignment/>
      <protection/>
    </xf>
    <xf numFmtId="0" fontId="29" fillId="0" borderId="17" xfId="23" applyBorder="1">
      <alignment/>
      <protection/>
    </xf>
    <xf numFmtId="0" fontId="29" fillId="0" borderId="16" xfId="23" applyBorder="1">
      <alignment/>
      <protection/>
    </xf>
    <xf numFmtId="0" fontId="29" fillId="0" borderId="38" xfId="23" applyBorder="1">
      <alignment/>
      <protection/>
    </xf>
    <xf numFmtId="0" fontId="29" fillId="0" borderId="86" xfId="23" applyBorder="1">
      <alignment/>
      <protection/>
    </xf>
    <xf numFmtId="0" fontId="29" fillId="0" borderId="55" xfId="23" applyBorder="1">
      <alignment/>
      <protection/>
    </xf>
    <xf numFmtId="0" fontId="29" fillId="0" borderId="13" xfId="23" applyBorder="1">
      <alignment/>
      <protection/>
    </xf>
    <xf numFmtId="0" fontId="0" fillId="0" borderId="0" xfId="23" applyFont="1">
      <alignment/>
      <protection/>
    </xf>
    <xf numFmtId="0" fontId="0" fillId="0" borderId="0" xfId="23" applyFont="1">
      <alignment/>
      <protection/>
    </xf>
    <xf numFmtId="0" fontId="11" fillId="0" borderId="0" xfId="23" applyFont="1">
      <alignment/>
      <protection/>
    </xf>
    <xf numFmtId="14" fontId="0" fillId="0" borderId="0" xfId="23" applyNumberFormat="1" applyFont="1">
      <alignment/>
      <protection/>
    </xf>
    <xf numFmtId="0" fontId="57" fillId="0" borderId="0" xfId="23" applyFont="1" applyAlignment="1">
      <alignment/>
      <protection/>
    </xf>
    <xf numFmtId="0" fontId="29" fillId="0" borderId="0" xfId="25" applyFont="1">
      <alignment/>
      <protection/>
    </xf>
    <xf numFmtId="0" fontId="4" fillId="5" borderId="32" xfId="0" applyFont="1" applyFill="1" applyBorder="1" applyAlignment="1">
      <alignment vertical="center"/>
    </xf>
    <xf numFmtId="0" fontId="3" fillId="0" borderId="83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0" fillId="0" borderId="4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6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8" xfId="0" applyBorder="1" applyAlignment="1">
      <alignment/>
    </xf>
    <xf numFmtId="0" fontId="0" fillId="0" borderId="23" xfId="0" applyBorder="1" applyAlignment="1">
      <alignment/>
    </xf>
    <xf numFmtId="0" fontId="0" fillId="0" borderId="29" xfId="0" applyBorder="1" applyAlignment="1">
      <alignment/>
    </xf>
    <xf numFmtId="0" fontId="0" fillId="0" borderId="8" xfId="0" applyBorder="1" applyAlignment="1">
      <alignment horizontal="center"/>
    </xf>
    <xf numFmtId="1" fontId="0" fillId="0" borderId="23" xfId="0" applyNumberFormat="1" applyBorder="1" applyAlignment="1">
      <alignment/>
    </xf>
    <xf numFmtId="1" fontId="0" fillId="0" borderId="18" xfId="0" applyNumberFormat="1" applyBorder="1" applyAlignment="1">
      <alignment/>
    </xf>
    <xf numFmtId="168" fontId="0" fillId="0" borderId="23" xfId="0" applyNumberFormat="1" applyBorder="1" applyAlignment="1">
      <alignment/>
    </xf>
    <xf numFmtId="0" fontId="0" fillId="0" borderId="23" xfId="0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10" fontId="0" fillId="0" borderId="18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68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52" fillId="0" borderId="18" xfId="0" applyFont="1" applyBorder="1" applyAlignment="1">
      <alignment/>
    </xf>
    <xf numFmtId="0" fontId="0" fillId="0" borderId="17" xfId="0" applyBorder="1" applyAlignment="1">
      <alignment/>
    </xf>
    <xf numFmtId="168" fontId="52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52" fillId="0" borderId="17" xfId="0" applyFont="1" applyBorder="1" applyAlignment="1">
      <alignment/>
    </xf>
    <xf numFmtId="168" fontId="0" fillId="0" borderId="8" xfId="0" applyNumberFormat="1" applyFont="1" applyBorder="1" applyAlignment="1">
      <alignment/>
    </xf>
    <xf numFmtId="14" fontId="0" fillId="0" borderId="18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8" fontId="52" fillId="0" borderId="1" xfId="0" applyNumberFormat="1" applyFont="1" applyBorder="1" applyAlignment="1">
      <alignment/>
    </xf>
    <xf numFmtId="0" fontId="52" fillId="0" borderId="1" xfId="0" applyFont="1" applyBorder="1" applyAlignment="1">
      <alignment/>
    </xf>
    <xf numFmtId="168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68" fontId="0" fillId="0" borderId="15" xfId="0" applyNumberFormat="1" applyBorder="1" applyAlignment="1">
      <alignment/>
    </xf>
    <xf numFmtId="168" fontId="0" fillId="0" borderId="17" xfId="0" applyNumberFormat="1" applyBorder="1" applyAlignment="1">
      <alignment/>
    </xf>
    <xf numFmtId="0" fontId="0" fillId="0" borderId="24" xfId="0" applyBorder="1" applyAlignment="1">
      <alignment/>
    </xf>
    <xf numFmtId="0" fontId="15" fillId="0" borderId="86" xfId="0" applyFont="1" applyBorder="1" applyAlignment="1">
      <alignment/>
    </xf>
    <xf numFmtId="0" fontId="0" fillId="0" borderId="55" xfId="0" applyBorder="1" applyAlignment="1">
      <alignment/>
    </xf>
    <xf numFmtId="168" fontId="0" fillId="0" borderId="55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52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215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4" fontId="3" fillId="6" borderId="1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3" fillId="0" borderId="83" xfId="0" applyFont="1" applyFill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" fillId="0" borderId="29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23" fillId="0" borderId="6" xfId="0" applyNumberFormat="1" applyFont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3" fontId="3" fillId="0" borderId="4" xfId="0" applyNumberFormat="1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21" applyFont="1" applyFill="1" applyAlignment="1">
      <alignment wrapText="1"/>
      <protection/>
    </xf>
    <xf numFmtId="0" fontId="0" fillId="0" borderId="0" xfId="20" applyFont="1" applyFill="1" applyAlignment="1">
      <alignment/>
      <protection/>
    </xf>
    <xf numFmtId="0" fontId="15" fillId="0" borderId="2" xfId="20" applyFont="1" applyFill="1" applyBorder="1" applyAlignment="1">
      <alignment horizontal="left" vertical="center"/>
      <protection/>
    </xf>
    <xf numFmtId="0" fontId="4" fillId="0" borderId="50" xfId="0" applyFont="1" applyBorder="1" applyAlignment="1">
      <alignment horizontal="justify" vertical="center" wrapText="1"/>
    </xf>
    <xf numFmtId="0" fontId="27" fillId="0" borderId="0" xfId="0" applyFont="1" applyBorder="1" applyAlignment="1">
      <alignment wrapText="1"/>
    </xf>
    <xf numFmtId="4" fontId="4" fillId="0" borderId="62" xfId="0" applyNumberFormat="1" applyFont="1" applyBorder="1" applyAlignment="1">
      <alignment vertical="center"/>
    </xf>
    <xf numFmtId="0" fontId="0" fillId="0" borderId="89" xfId="0" applyFont="1" applyBorder="1" applyAlignment="1">
      <alignment vertical="center"/>
    </xf>
    <xf numFmtId="3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ill="1" applyAlignment="1">
      <alignment wrapText="1"/>
    </xf>
    <xf numFmtId="0" fontId="28" fillId="0" borderId="14" xfId="0" applyFont="1" applyFill="1" applyBorder="1" applyAlignment="1">
      <alignment horizontal="center" vertical="center" wrapText="1"/>
    </xf>
    <xf numFmtId="0" fontId="0" fillId="0" borderId="7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36" fillId="0" borderId="0" xfId="25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1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horizontal="center"/>
    </xf>
    <xf numFmtId="0" fontId="11" fillId="0" borderId="14" xfId="24" applyFont="1" applyFill="1" applyBorder="1" applyAlignment="1">
      <alignment horizontal="center" vertical="center"/>
      <protection/>
    </xf>
    <xf numFmtId="0" fontId="11" fillId="0" borderId="6" xfId="24" applyFont="1" applyFill="1" applyBorder="1" applyAlignment="1">
      <alignment vertical="center"/>
      <protection/>
    </xf>
    <xf numFmtId="0" fontId="11" fillId="0" borderId="14" xfId="24" applyFont="1" applyFill="1" applyBorder="1" applyAlignment="1">
      <alignment horizontal="center" vertical="center" wrapText="1"/>
      <protection/>
    </xf>
    <xf numFmtId="0" fontId="11" fillId="0" borderId="75" xfId="24" applyFont="1" applyFill="1" applyBorder="1" applyAlignment="1">
      <alignment horizontal="center" vertical="center" wrapText="1"/>
      <protection/>
    </xf>
    <xf numFmtId="0" fontId="11" fillId="0" borderId="6" xfId="24" applyFont="1" applyFill="1" applyBorder="1" applyAlignment="1">
      <alignment horizontal="center" vertical="center" wrapText="1"/>
      <protection/>
    </xf>
    <xf numFmtId="0" fontId="30" fillId="0" borderId="0" xfId="24" applyFont="1" applyAlignment="1">
      <alignment horizontal="center" wrapText="1"/>
      <protection/>
    </xf>
    <xf numFmtId="0" fontId="30" fillId="0" borderId="0" xfId="23" applyFont="1" applyAlignment="1">
      <alignment horizontal="center" wrapText="1"/>
      <protection/>
    </xf>
    <xf numFmtId="0" fontId="49" fillId="0" borderId="26" xfId="23" applyFont="1" applyFill="1" applyBorder="1" applyAlignment="1">
      <alignment horizontal="center" vertical="center"/>
      <protection/>
    </xf>
    <xf numFmtId="0" fontId="49" fillId="0" borderId="27" xfId="23" applyFont="1" applyFill="1" applyBorder="1" applyAlignment="1">
      <alignment horizontal="center" vertical="center"/>
      <protection/>
    </xf>
    <xf numFmtId="0" fontId="49" fillId="0" borderId="1" xfId="23" applyFont="1" applyFill="1" applyBorder="1" applyAlignment="1">
      <alignment horizontal="center" vertical="center"/>
      <protection/>
    </xf>
    <xf numFmtId="0" fontId="49" fillId="0" borderId="32" xfId="23" applyFont="1" applyFill="1" applyBorder="1" applyAlignment="1">
      <alignment horizontal="center" vertical="center"/>
      <protection/>
    </xf>
    <xf numFmtId="0" fontId="29" fillId="0" borderId="1" xfId="23" applyBorder="1" applyAlignment="1">
      <alignment horizontal="center" vertical="center" wrapText="1"/>
      <protection/>
    </xf>
    <xf numFmtId="0" fontId="29" fillId="0" borderId="24" xfId="23" applyBorder="1" applyAlignment="1">
      <alignment horizontal="center" vertical="center" wrapText="1"/>
      <protection/>
    </xf>
    <xf numFmtId="0" fontId="29" fillId="0" borderId="32" xfId="23" applyBorder="1" applyAlignment="1">
      <alignment horizontal="center" vertical="center" wrapText="1"/>
      <protection/>
    </xf>
    <xf numFmtId="0" fontId="29" fillId="0" borderId="85" xfId="23" applyBorder="1" applyAlignment="1">
      <alignment horizontal="center" vertical="center" wrapText="1"/>
      <protection/>
    </xf>
    <xf numFmtId="0" fontId="49" fillId="0" borderId="25" xfId="23" applyFont="1" applyFill="1" applyBorder="1" applyAlignment="1">
      <alignment horizontal="center" vertical="center" wrapText="1"/>
      <protection/>
    </xf>
    <xf numFmtId="0" fontId="49" fillId="0" borderId="31" xfId="23" applyFont="1" applyFill="1" applyBorder="1" applyAlignment="1">
      <alignment horizontal="center" vertical="center" wrapText="1"/>
      <protection/>
    </xf>
    <xf numFmtId="0" fontId="49" fillId="0" borderId="84" xfId="23" applyFont="1" applyFill="1" applyBorder="1" applyAlignment="1">
      <alignment horizontal="center" vertical="center" wrapText="1"/>
      <protection/>
    </xf>
  </cellXfs>
  <cellStyles count="14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inv k 31.10.2007 " xfId="20"/>
    <cellStyle name="normální_Investice 2008" xfId="21"/>
    <cellStyle name="normální_Soupis příloh 2008" xfId="22"/>
    <cellStyle name="normální_Státní_závěrečný_účet_2008_tab_4" xfId="23"/>
    <cellStyle name="normální_Tabulka č  3 - vratky KÚ" xfId="24"/>
    <cellStyle name="normální_Tabulka č  5" xfId="25"/>
    <cellStyle name="Percent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externalLink" Target="externalLinks/externalLink4.xml" /><Relationship Id="rId41" Type="http://schemas.openxmlformats.org/officeDocument/2006/relationships/externalLink" Target="externalLinks/externalLink5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ndi_pc\petra\Petra\Fond%20hospod&#225;&#345;sk&#233;ho%20rozvoj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R%202008%20po%20global%20dot%20-dlouh&#2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ondy%202008\Fondy%20k%2031.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69;erp.inv.2008\investice%20k%2031.12.13.obdob&#23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rpe\Dokumenty\2008\SR%202008\schv&#225;len&#253;%20rozpo&#269;et%202008\schv&#225;len&#253;%20rozpo&#269;et%202008-kr&#225;tk&#225;-Inter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H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pis příloh"/>
      <sheetName val="ČÁST A-Příloha 1-Rekapitulace"/>
      <sheetName val="Příloha 2- PŘÍJMY"/>
      <sheetName val="Příloha 3-Sumář provoz.výdajů"/>
      <sheetName val=" Příloha 4-Sumář OVS"/>
      <sheetName val="Příloha 5-FRB klasika"/>
      <sheetName val="FRB povodeň"/>
      <sheetName val="Příloha 6a)-Sumář PO"/>
      <sheetName val="Příloha 6b)-PO-škol. zař."/>
      <sheetName val="Příloha 7-příspěvky 2008 "/>
      <sheetName val="ČÁST B -odbory - 01-kanc.prim."/>
      <sheetName val="02 -investic"/>
      <sheetName val="03-OKR"/>
      <sheetName val="04-živnost."/>
      <sheetName val="05-ekonom."/>
      <sheetName val="06-VAK"/>
      <sheetName val="07-doprava"/>
      <sheetName val="08-AŘMV"/>
      <sheetName val="10 -stavební"/>
      <sheetName val="11 -vněj.vz.a info."/>
      <sheetName val="13-informatika"/>
      <sheetName val="14-školství"/>
      <sheetName val="15 -soc.pomoci"/>
      <sheetName val="19-správa"/>
      <sheetName val="20 -MP"/>
      <sheetName val="35-soc. sl. a zdravot."/>
      <sheetName val="40-život.pr."/>
      <sheetName val="41-majetkopr."/>
      <sheetName val="42 -ochrana"/>
      <sheetName val="44-evrop.proj."/>
      <sheetName val="Část C -A- stavební investice"/>
      <sheetName val="B-proj.dokumentace"/>
      <sheetName val="C-nestavební inv."/>
      <sheetName val="D-OEP projekty"/>
      <sheetName val="E-OKR projekty"/>
      <sheetName val="F-příspěvky"/>
      <sheetName val="G-SNO"/>
      <sheetName val="H-SMV"/>
      <sheetName val="Rekapitulace"/>
    </sheetNames>
    <sheetDataSet>
      <sheetData sheetId="5">
        <row r="17">
          <cell r="C17">
            <v>23051000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c. fond"/>
      <sheetName val="FRB povodeň"/>
      <sheetName val="Příloha 5-FRB klasika"/>
    </sheetNames>
    <sheetDataSet>
      <sheetData sheetId="0">
        <row r="38">
          <cell r="D38">
            <v>8936441.11</v>
          </cell>
        </row>
      </sheetData>
      <sheetData sheetId="1">
        <row r="27">
          <cell r="C27">
            <v>1033000</v>
          </cell>
          <cell r="D27">
            <v>6013603.95</v>
          </cell>
          <cell r="E27">
            <v>1478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- stavební investice"/>
      <sheetName val="B-proj.dokumentace"/>
      <sheetName val="D-OEP projekty"/>
      <sheetName val="C-nestavební inv."/>
      <sheetName val="E-OKR projekty"/>
      <sheetName val="F-příspěvky"/>
      <sheetName val="úvěr"/>
      <sheetName val="G-SNO"/>
      <sheetName val="H-MOVO"/>
      <sheetName val="Rekapitulace"/>
    </sheetNames>
    <sheetDataSet>
      <sheetData sheetId="0">
        <row r="73">
          <cell r="G73">
            <v>593953</v>
          </cell>
          <cell r="H73">
            <v>-49103880</v>
          </cell>
          <cell r="I73">
            <v>692461617.51</v>
          </cell>
          <cell r="J73">
            <v>19749111.92</v>
          </cell>
          <cell r="K73">
            <v>713983201.43</v>
          </cell>
          <cell r="L73">
            <v>709782193.4000001</v>
          </cell>
        </row>
      </sheetData>
      <sheetData sheetId="1">
        <row r="80">
          <cell r="G80">
            <v>25896</v>
          </cell>
          <cell r="H80">
            <v>-2534120</v>
          </cell>
          <cell r="I80">
            <v>26853830</v>
          </cell>
          <cell r="J80">
            <v>-2495000</v>
          </cell>
          <cell r="K80">
            <v>24358830</v>
          </cell>
          <cell r="L80">
            <v>20419139.830000002</v>
          </cell>
        </row>
      </sheetData>
      <sheetData sheetId="2">
        <row r="18">
          <cell r="F18">
            <v>5500</v>
          </cell>
          <cell r="G18">
            <v>0</v>
          </cell>
          <cell r="H18">
            <v>4580500</v>
          </cell>
          <cell r="I18">
            <v>0</v>
          </cell>
          <cell r="J18">
            <v>4418105</v>
          </cell>
          <cell r="K18">
            <v>1803869.01</v>
          </cell>
        </row>
      </sheetData>
      <sheetData sheetId="3">
        <row r="37">
          <cell r="F37">
            <v>36611</v>
          </cell>
          <cell r="G37">
            <v>265660.97</v>
          </cell>
          <cell r="H37">
            <v>72672134.97</v>
          </cell>
          <cell r="I37">
            <v>-6259600</v>
          </cell>
          <cell r="J37">
            <v>66412534.97</v>
          </cell>
          <cell r="K37">
            <v>61765456.2</v>
          </cell>
        </row>
      </sheetData>
      <sheetData sheetId="4">
        <row r="16">
          <cell r="F16">
            <v>6130</v>
          </cell>
          <cell r="G16">
            <v>0</v>
          </cell>
          <cell r="H16">
            <v>6528430</v>
          </cell>
          <cell r="I16">
            <v>0</v>
          </cell>
          <cell r="J16">
            <v>6528430</v>
          </cell>
          <cell r="K16">
            <v>6271490.3</v>
          </cell>
        </row>
      </sheetData>
      <sheetData sheetId="5">
        <row r="26">
          <cell r="G26">
            <v>1800</v>
          </cell>
          <cell r="H26">
            <v>1226970</v>
          </cell>
          <cell r="I26">
            <v>23608051</v>
          </cell>
          <cell r="J26">
            <v>1388000</v>
          </cell>
          <cell r="K26">
            <v>24996051</v>
          </cell>
          <cell r="L26">
            <v>24996048</v>
          </cell>
        </row>
      </sheetData>
      <sheetData sheetId="6">
        <row r="13">
          <cell r="G13">
            <v>0</v>
          </cell>
          <cell r="H13">
            <v>57174273.58</v>
          </cell>
          <cell r="I13">
            <v>56771902.580000006</v>
          </cell>
          <cell r="J13">
            <v>402371</v>
          </cell>
          <cell r="K13">
            <v>57174273.580000006</v>
          </cell>
          <cell r="L13">
            <v>57174273.58</v>
          </cell>
        </row>
      </sheetData>
      <sheetData sheetId="7">
        <row r="9">
          <cell r="G9">
            <v>9058</v>
          </cell>
          <cell r="H9">
            <v>0</v>
          </cell>
          <cell r="I9">
            <v>11085000</v>
          </cell>
          <cell r="J9">
            <v>0</v>
          </cell>
          <cell r="K9">
            <v>11085000</v>
          </cell>
          <cell r="L9">
            <v>9722433.3</v>
          </cell>
        </row>
      </sheetData>
      <sheetData sheetId="8">
        <row r="20">
          <cell r="G20">
            <v>70374</v>
          </cell>
          <cell r="H20">
            <v>0</v>
          </cell>
          <cell r="I20">
            <v>70711000</v>
          </cell>
          <cell r="J20">
            <v>0</v>
          </cell>
          <cell r="K20">
            <v>70711000</v>
          </cell>
          <cell r="L20">
            <v>69907668.74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upis příloh"/>
      <sheetName val="ČÁST A-Příloha 1-Rekapitulace"/>
      <sheetName val="Příloha 2 PŘÍJMY"/>
      <sheetName val="Příloha 3-Sumář provoz.výdajů"/>
      <sheetName val=" Příloha 4-Sumář OVS"/>
      <sheetName val="Příloha 5-FRB klasika"/>
      <sheetName val="FRB povodeň"/>
      <sheetName val="Příloha 6a)-Sumář PO"/>
      <sheetName val="Příloha 6b)-PO-škol. zař."/>
      <sheetName val="Příloha 7-příspěvky 2008 "/>
      <sheetName val="Část B -A- stavební investice"/>
      <sheetName val="B-proj.dokumentace"/>
      <sheetName val="C-nestavební inv."/>
      <sheetName val="D-OEP projekty"/>
      <sheetName val="E-OKR projekty"/>
      <sheetName val="F-příspěvky"/>
      <sheetName val="G-SNO"/>
      <sheetName val="H-SMV"/>
      <sheetName val="Rekapitula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35"/>
  <sheetViews>
    <sheetView workbookViewId="0" topLeftCell="A10">
      <selection activeCell="G32" sqref="G32"/>
    </sheetView>
  </sheetViews>
  <sheetFormatPr defaultColWidth="9.00390625" defaultRowHeight="12.75"/>
  <cols>
    <col min="1" max="1" width="14.75390625" style="674" customWidth="1"/>
    <col min="2" max="2" width="77.75390625" style="674" customWidth="1"/>
    <col min="3" max="16384" width="9.125" style="674" customWidth="1"/>
  </cols>
  <sheetData>
    <row r="1" s="671" customFormat="1" ht="12.75"/>
    <row r="4" spans="1:2" ht="15">
      <c r="A4" s="672" t="s">
        <v>1054</v>
      </c>
      <c r="B4" s="673" t="s">
        <v>1055</v>
      </c>
    </row>
    <row r="5" spans="1:2" ht="15">
      <c r="A5" s="672"/>
      <c r="B5" s="675" t="s">
        <v>1056</v>
      </c>
    </row>
    <row r="6" spans="1:2" ht="15">
      <c r="A6" s="672"/>
      <c r="B6" s="675"/>
    </row>
    <row r="7" spans="1:2" ht="15">
      <c r="A7" s="672"/>
      <c r="B7" s="675"/>
    </row>
    <row r="8" spans="1:2" ht="15">
      <c r="A8" s="672" t="s">
        <v>1057</v>
      </c>
      <c r="B8" s="673" t="s">
        <v>1058</v>
      </c>
    </row>
    <row r="9" spans="1:2" ht="15">
      <c r="A9" s="672"/>
      <c r="B9" s="675" t="s">
        <v>1059</v>
      </c>
    </row>
    <row r="10" spans="1:2" ht="15">
      <c r="A10" s="672"/>
      <c r="B10" s="675"/>
    </row>
    <row r="11" spans="1:2" ht="15">
      <c r="A11" s="672"/>
      <c r="B11" s="675"/>
    </row>
    <row r="12" spans="1:2" ht="15">
      <c r="A12" s="672" t="s">
        <v>1060</v>
      </c>
      <c r="B12" s="673" t="s">
        <v>1061</v>
      </c>
    </row>
    <row r="13" spans="1:2" ht="15">
      <c r="A13" s="672"/>
      <c r="B13" s="675" t="s">
        <v>1062</v>
      </c>
    </row>
    <row r="14" spans="1:2" ht="15">
      <c r="A14" s="672"/>
      <c r="B14" s="675"/>
    </row>
    <row r="15" spans="1:2" ht="15">
      <c r="A15" s="672"/>
      <c r="B15" s="675"/>
    </row>
    <row r="16" spans="1:2" ht="15">
      <c r="A16" s="672" t="s">
        <v>1063</v>
      </c>
      <c r="B16" s="673" t="s">
        <v>1064</v>
      </c>
    </row>
    <row r="17" spans="1:2" ht="15">
      <c r="A17" s="672"/>
      <c r="B17" s="675" t="s">
        <v>1065</v>
      </c>
    </row>
    <row r="18" spans="1:2" ht="15">
      <c r="A18" s="672"/>
      <c r="B18" s="675"/>
    </row>
    <row r="19" spans="1:2" ht="15">
      <c r="A19" s="672"/>
      <c r="B19" s="675"/>
    </row>
    <row r="20" spans="1:2" ht="15">
      <c r="A20" s="672" t="s">
        <v>1066</v>
      </c>
      <c r="B20" s="673" t="s">
        <v>1067</v>
      </c>
    </row>
    <row r="21" spans="1:2" ht="15">
      <c r="A21" s="672"/>
      <c r="B21" s="675" t="s">
        <v>1068</v>
      </c>
    </row>
    <row r="22" spans="1:2" ht="15">
      <c r="A22" s="672"/>
      <c r="B22" s="675"/>
    </row>
    <row r="23" spans="1:2" ht="15">
      <c r="A23" s="672" t="s">
        <v>1069</v>
      </c>
      <c r="B23" s="673" t="s">
        <v>1070</v>
      </c>
    </row>
    <row r="24" spans="1:2" ht="15">
      <c r="A24" s="672"/>
      <c r="B24" s="675" t="s">
        <v>1071</v>
      </c>
    </row>
    <row r="25" spans="1:2" ht="15">
      <c r="A25" s="672"/>
      <c r="B25" s="675"/>
    </row>
    <row r="26" spans="1:2" ht="15">
      <c r="A26" s="672"/>
      <c r="B26" s="675"/>
    </row>
    <row r="27" spans="1:2" ht="15.75" customHeight="1">
      <c r="A27" s="672" t="s">
        <v>1072</v>
      </c>
      <c r="B27" s="676" t="s">
        <v>675</v>
      </c>
    </row>
    <row r="28" spans="1:2" ht="15">
      <c r="A28" s="672"/>
      <c r="B28" s="673" t="s">
        <v>1073</v>
      </c>
    </row>
    <row r="29" spans="1:2" ht="15">
      <c r="A29" s="672"/>
      <c r="B29" s="675" t="s">
        <v>1074</v>
      </c>
    </row>
    <row r="30" spans="1:2" ht="15">
      <c r="A30" s="672"/>
      <c r="B30" s="675"/>
    </row>
    <row r="31" spans="1:2" ht="15">
      <c r="A31" s="672"/>
      <c r="B31" s="675"/>
    </row>
    <row r="32" spans="1:2" ht="15">
      <c r="A32" s="672" t="s">
        <v>1075</v>
      </c>
      <c r="B32" s="673" t="s">
        <v>1076</v>
      </c>
    </row>
    <row r="33" spans="1:2" ht="15">
      <c r="A33" s="672"/>
      <c r="B33" s="675" t="s">
        <v>1077</v>
      </c>
    </row>
    <row r="34" spans="1:2" ht="15">
      <c r="A34" s="672"/>
      <c r="B34" s="675"/>
    </row>
    <row r="35" spans="1:2" ht="15">
      <c r="A35" s="672"/>
      <c r="B35" s="675"/>
    </row>
  </sheetData>
  <printOptions/>
  <pageMargins left="0.57" right="0.19" top="0.984251968503937" bottom="0.984251968503937" header="0.84" footer="0.5118110236220472"/>
  <pageSetup horizontalDpi="600" verticalDpi="600" orientation="portrait" paperSize="9" r:id="rId1"/>
  <headerFooter alignWithMargins="0">
    <oddHeader>&amp;C&amp;"Arial,Tučné"&amp;12SOUPIS PŘÍLOH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"/>
  <sheetViews>
    <sheetView zoomScale="90" zoomScaleNormal="90" workbookViewId="0" topLeftCell="B1">
      <selection activeCell="J21" sqref="J21"/>
    </sheetView>
  </sheetViews>
  <sheetFormatPr defaultColWidth="9.00390625" defaultRowHeight="12.75" outlineLevelCol="1"/>
  <cols>
    <col min="1" max="3" width="6.00390625" style="193" customWidth="1"/>
    <col min="4" max="4" width="4.25390625" style="193" customWidth="1"/>
    <col min="5" max="5" width="48.125" style="389" customWidth="1"/>
    <col min="6" max="6" width="19.125" style="193" customWidth="1"/>
    <col min="7" max="7" width="19.125" style="193" hidden="1" customWidth="1"/>
    <col min="8" max="8" width="15.25390625" style="193" hidden="1" customWidth="1" outlineLevel="1"/>
    <col min="9" max="9" width="17.625" style="193" hidden="1" customWidth="1" outlineLevel="1"/>
    <col min="10" max="10" width="15.25390625" style="193" customWidth="1" collapsed="1"/>
    <col min="11" max="11" width="15.25390625" style="193" customWidth="1" outlineLevel="1"/>
    <col min="12" max="12" width="8.625" style="193" customWidth="1" outlineLevel="1"/>
    <col min="13" max="13" width="32.125" style="389" customWidth="1"/>
    <col min="14" max="16384" width="9.125" style="193" customWidth="1"/>
  </cols>
  <sheetData>
    <row r="1" spans="1:13" s="365" customFormat="1" ht="50.25" customHeight="1" thickBot="1">
      <c r="A1" s="365" t="s">
        <v>879</v>
      </c>
      <c r="B1" s="365" t="s">
        <v>880</v>
      </c>
      <c r="C1" s="365" t="s">
        <v>1027</v>
      </c>
      <c r="E1" s="366" t="s">
        <v>882</v>
      </c>
      <c r="F1" s="186" t="s">
        <v>188</v>
      </c>
      <c r="G1" s="186" t="s">
        <v>762</v>
      </c>
      <c r="H1" s="186" t="s">
        <v>1028</v>
      </c>
      <c r="I1" s="186" t="s">
        <v>762</v>
      </c>
      <c r="J1" s="186" t="s">
        <v>405</v>
      </c>
      <c r="K1" s="186" t="s">
        <v>418</v>
      </c>
      <c r="L1" s="186" t="s">
        <v>666</v>
      </c>
      <c r="M1" s="366" t="s">
        <v>641</v>
      </c>
    </row>
    <row r="2" spans="1:13" s="418" customFormat="1" ht="18.75" customHeight="1">
      <c r="A2" s="415" t="s">
        <v>1029</v>
      </c>
      <c r="B2" s="416"/>
      <c r="C2" s="416"/>
      <c r="D2" s="416"/>
      <c r="E2" s="417"/>
      <c r="F2" s="417"/>
      <c r="G2" s="417"/>
      <c r="H2" s="417"/>
      <c r="I2" s="417"/>
      <c r="J2" s="417"/>
      <c r="K2" s="417"/>
      <c r="L2" s="417"/>
      <c r="M2" s="417"/>
    </row>
    <row r="3" spans="1:13" ht="15" customHeight="1">
      <c r="A3" s="371">
        <v>4293</v>
      </c>
      <c r="B3" s="371">
        <v>3635</v>
      </c>
      <c r="C3" s="371">
        <v>6119</v>
      </c>
      <c r="D3" s="371">
        <v>1</v>
      </c>
      <c r="E3" s="419" t="s">
        <v>1030</v>
      </c>
      <c r="F3" s="420">
        <v>480</v>
      </c>
      <c r="G3" s="421"/>
      <c r="H3" s="421">
        <v>480000</v>
      </c>
      <c r="I3" s="421"/>
      <c r="J3" s="421">
        <f aca="true" t="shared" si="0" ref="J3:J15">H3+I3</f>
        <v>480000</v>
      </c>
      <c r="K3" s="421">
        <v>459726</v>
      </c>
      <c r="L3" s="421">
        <f aca="true" t="shared" si="1" ref="L3:L8">K3/J3*100</f>
        <v>95.77624999999999</v>
      </c>
      <c r="M3" s="422"/>
    </row>
    <row r="4" spans="1:13" ht="15" customHeight="1">
      <c r="A4" s="371">
        <v>4431</v>
      </c>
      <c r="B4" s="371">
        <v>3635</v>
      </c>
      <c r="C4" s="371">
        <v>6119</v>
      </c>
      <c r="D4" s="371">
        <v>2</v>
      </c>
      <c r="E4" s="419" t="s">
        <v>1031</v>
      </c>
      <c r="F4" s="423">
        <v>100</v>
      </c>
      <c r="G4" s="424"/>
      <c r="H4" s="424">
        <v>100000</v>
      </c>
      <c r="I4" s="424"/>
      <c r="J4" s="421">
        <f t="shared" si="0"/>
        <v>100000</v>
      </c>
      <c r="K4" s="421">
        <v>99960</v>
      </c>
      <c r="L4" s="421">
        <f t="shared" si="1"/>
        <v>99.96000000000001</v>
      </c>
      <c r="M4" s="422"/>
    </row>
    <row r="5" spans="1:13" ht="15" customHeight="1">
      <c r="A5" s="371">
        <v>4902</v>
      </c>
      <c r="B5" s="371">
        <v>3635</v>
      </c>
      <c r="C5" s="371">
        <v>6119</v>
      </c>
      <c r="D5" s="371">
        <v>3</v>
      </c>
      <c r="E5" s="419" t="s">
        <v>1032</v>
      </c>
      <c r="F5" s="423">
        <v>0</v>
      </c>
      <c r="G5" s="424"/>
      <c r="H5" s="424">
        <v>118000</v>
      </c>
      <c r="I5" s="424"/>
      <c r="J5" s="421">
        <f t="shared" si="0"/>
        <v>118000</v>
      </c>
      <c r="K5" s="421">
        <v>118000</v>
      </c>
      <c r="L5" s="421">
        <f t="shared" si="1"/>
        <v>100</v>
      </c>
      <c r="M5" s="422"/>
    </row>
    <row r="6" spans="1:13" ht="15" customHeight="1">
      <c r="A6" s="202">
        <v>4838</v>
      </c>
      <c r="B6" s="371">
        <v>3635</v>
      </c>
      <c r="C6" s="371">
        <v>6119</v>
      </c>
      <c r="D6" s="371">
        <v>4</v>
      </c>
      <c r="E6" s="419" t="s">
        <v>1033</v>
      </c>
      <c r="F6" s="423">
        <v>300</v>
      </c>
      <c r="G6" s="424"/>
      <c r="H6" s="424">
        <v>300000</v>
      </c>
      <c r="I6" s="424"/>
      <c r="J6" s="421">
        <f t="shared" si="0"/>
        <v>300000</v>
      </c>
      <c r="K6" s="421">
        <v>299999</v>
      </c>
      <c r="L6" s="421">
        <f t="shared" si="1"/>
        <v>99.99966666666667</v>
      </c>
      <c r="M6" s="425"/>
    </row>
    <row r="7" spans="1:13" ht="15" customHeight="1">
      <c r="A7" s="202">
        <v>4794</v>
      </c>
      <c r="B7" s="371">
        <v>3635</v>
      </c>
      <c r="C7" s="371">
        <v>6119</v>
      </c>
      <c r="D7" s="371">
        <v>5</v>
      </c>
      <c r="E7" s="419" t="s">
        <v>1034</v>
      </c>
      <c r="F7" s="423">
        <v>0</v>
      </c>
      <c r="G7" s="424">
        <v>222450</v>
      </c>
      <c r="H7" s="424">
        <v>334900</v>
      </c>
      <c r="I7" s="424"/>
      <c r="J7" s="421">
        <f t="shared" si="0"/>
        <v>334900</v>
      </c>
      <c r="K7" s="421">
        <v>222450.3</v>
      </c>
      <c r="L7" s="421">
        <f t="shared" si="1"/>
        <v>66.4229023589131</v>
      </c>
      <c r="M7" s="425"/>
    </row>
    <row r="8" spans="1:13" ht="15" customHeight="1">
      <c r="A8" s="371">
        <v>4836</v>
      </c>
      <c r="B8" s="371">
        <v>3635</v>
      </c>
      <c r="C8" s="371">
        <v>6119</v>
      </c>
      <c r="D8" s="371">
        <v>6</v>
      </c>
      <c r="E8" s="419" t="s">
        <v>1035</v>
      </c>
      <c r="F8" s="423">
        <v>350</v>
      </c>
      <c r="G8" s="424"/>
      <c r="H8" s="424">
        <v>350000</v>
      </c>
      <c r="I8" s="424"/>
      <c r="J8" s="421">
        <f t="shared" si="0"/>
        <v>350000</v>
      </c>
      <c r="K8" s="421">
        <v>349860</v>
      </c>
      <c r="L8" s="421">
        <f t="shared" si="1"/>
        <v>99.96000000000001</v>
      </c>
      <c r="M8" s="422"/>
    </row>
    <row r="9" spans="1:13" ht="15" customHeight="1">
      <c r="A9" s="371">
        <v>4289</v>
      </c>
      <c r="B9" s="371">
        <v>3635</v>
      </c>
      <c r="C9" s="371">
        <v>6119</v>
      </c>
      <c r="D9" s="371">
        <v>7</v>
      </c>
      <c r="E9" s="419" t="s">
        <v>1036</v>
      </c>
      <c r="F9" s="423">
        <v>150</v>
      </c>
      <c r="G9" s="424"/>
      <c r="H9" s="424">
        <v>0</v>
      </c>
      <c r="I9" s="424"/>
      <c r="J9" s="421">
        <f t="shared" si="0"/>
        <v>0</v>
      </c>
      <c r="K9" s="421"/>
      <c r="L9" s="421"/>
      <c r="M9" s="422"/>
    </row>
    <row r="10" spans="1:13" ht="15" customHeight="1">
      <c r="A10" s="371">
        <v>4584</v>
      </c>
      <c r="B10" s="371">
        <v>3635</v>
      </c>
      <c r="C10" s="371">
        <v>6119</v>
      </c>
      <c r="D10" s="371">
        <v>8</v>
      </c>
      <c r="E10" s="419" t="s">
        <v>1037</v>
      </c>
      <c r="F10" s="423">
        <v>200</v>
      </c>
      <c r="G10" s="424"/>
      <c r="H10" s="424">
        <v>287980</v>
      </c>
      <c r="I10" s="424"/>
      <c r="J10" s="421">
        <f t="shared" si="0"/>
        <v>287980</v>
      </c>
      <c r="K10" s="421">
        <v>287980</v>
      </c>
      <c r="L10" s="421">
        <f>K10/J10*100</f>
        <v>100</v>
      </c>
      <c r="M10" s="422"/>
    </row>
    <row r="11" spans="1:13" ht="15" customHeight="1">
      <c r="A11" s="371">
        <v>4585</v>
      </c>
      <c r="B11" s="371">
        <v>3635</v>
      </c>
      <c r="C11" s="371">
        <v>6119</v>
      </c>
      <c r="D11" s="371">
        <v>9</v>
      </c>
      <c r="E11" s="419" t="s">
        <v>1038</v>
      </c>
      <c r="F11" s="423">
        <v>1500</v>
      </c>
      <c r="G11" s="424">
        <v>-222450</v>
      </c>
      <c r="H11" s="424">
        <v>818735</v>
      </c>
      <c r="I11" s="424"/>
      <c r="J11" s="421">
        <f t="shared" si="0"/>
        <v>818735</v>
      </c>
      <c r="K11" s="421">
        <v>790170</v>
      </c>
      <c r="L11" s="421">
        <f>K11/J11*100</f>
        <v>96.51108111904341</v>
      </c>
      <c r="M11" s="425"/>
    </row>
    <row r="12" spans="1:13" ht="15" customHeight="1">
      <c r="A12" s="371">
        <v>4298</v>
      </c>
      <c r="B12" s="371">
        <v>3635</v>
      </c>
      <c r="C12" s="371">
        <v>6119</v>
      </c>
      <c r="D12" s="371">
        <v>10</v>
      </c>
      <c r="E12" s="419" t="s">
        <v>1039</v>
      </c>
      <c r="F12" s="423">
        <v>50</v>
      </c>
      <c r="G12" s="424"/>
      <c r="H12" s="424">
        <v>0</v>
      </c>
      <c r="I12" s="424"/>
      <c r="J12" s="421">
        <f t="shared" si="0"/>
        <v>0</v>
      </c>
      <c r="K12" s="421"/>
      <c r="L12" s="421"/>
      <c r="M12" s="425"/>
    </row>
    <row r="13" spans="1:13" ht="15" customHeight="1">
      <c r="A13" s="371">
        <v>4285</v>
      </c>
      <c r="B13" s="371">
        <v>3635</v>
      </c>
      <c r="C13" s="371">
        <v>6119</v>
      </c>
      <c r="D13" s="371">
        <v>11</v>
      </c>
      <c r="E13" s="419" t="s">
        <v>1040</v>
      </c>
      <c r="F13" s="423">
        <v>400</v>
      </c>
      <c r="G13" s="424"/>
      <c r="H13" s="424">
        <v>1100000</v>
      </c>
      <c r="I13" s="424"/>
      <c r="J13" s="421">
        <f t="shared" si="0"/>
        <v>1100000</v>
      </c>
      <c r="K13" s="421">
        <v>1040060</v>
      </c>
      <c r="L13" s="421">
        <f>K13/J13*100</f>
        <v>94.55090909090909</v>
      </c>
      <c r="M13" s="422"/>
    </row>
    <row r="14" spans="1:13" ht="15" customHeight="1">
      <c r="A14" s="371">
        <v>4290</v>
      </c>
      <c r="B14" s="371">
        <v>3635</v>
      </c>
      <c r="C14" s="371">
        <v>6119</v>
      </c>
      <c r="D14" s="371">
        <v>12</v>
      </c>
      <c r="E14" s="419" t="s">
        <v>1041</v>
      </c>
      <c r="F14" s="423">
        <v>600</v>
      </c>
      <c r="G14" s="424"/>
      <c r="H14" s="424">
        <v>550000</v>
      </c>
      <c r="I14" s="424"/>
      <c r="J14" s="421">
        <f t="shared" si="0"/>
        <v>550000</v>
      </c>
      <c r="K14" s="421">
        <v>523600</v>
      </c>
      <c r="L14" s="421">
        <f>K14/J14*100</f>
        <v>95.19999999999999</v>
      </c>
      <c r="M14" s="422"/>
    </row>
    <row r="15" spans="1:13" ht="15" customHeight="1" thickBot="1">
      <c r="A15" s="378">
        <v>4710</v>
      </c>
      <c r="B15" s="378">
        <v>3635</v>
      </c>
      <c r="C15" s="378">
        <v>6119</v>
      </c>
      <c r="D15" s="371">
        <v>13</v>
      </c>
      <c r="E15" s="426" t="s">
        <v>1042</v>
      </c>
      <c r="F15" s="427">
        <v>2000</v>
      </c>
      <c r="G15" s="428"/>
      <c r="H15" s="428">
        <v>2088815</v>
      </c>
      <c r="I15" s="428"/>
      <c r="J15" s="421">
        <f t="shared" si="0"/>
        <v>2088815</v>
      </c>
      <c r="K15" s="429">
        <v>2079685</v>
      </c>
      <c r="L15" s="421">
        <f>K15/J15*100</f>
        <v>99.56291007102112</v>
      </c>
      <c r="M15" s="430"/>
    </row>
    <row r="16" spans="5:13" s="383" customFormat="1" ht="15" customHeight="1" thickBot="1">
      <c r="E16" s="384" t="s">
        <v>184</v>
      </c>
      <c r="F16" s="431">
        <f aca="true" t="shared" si="2" ref="F16:K16">SUM(F3:F15)</f>
        <v>6130</v>
      </c>
      <c r="G16" s="432">
        <f t="shared" si="2"/>
        <v>0</v>
      </c>
      <c r="H16" s="432">
        <f t="shared" si="2"/>
        <v>6528430</v>
      </c>
      <c r="I16" s="432">
        <f t="shared" si="2"/>
        <v>0</v>
      </c>
      <c r="J16" s="432">
        <f t="shared" si="2"/>
        <v>6528430</v>
      </c>
      <c r="K16" s="432">
        <f t="shared" si="2"/>
        <v>6271490.3</v>
      </c>
      <c r="L16" s="432">
        <f>K16/J16*100</f>
        <v>96.06429570356119</v>
      </c>
      <c r="M16" s="387"/>
    </row>
  </sheetData>
  <printOptions/>
  <pageMargins left="0.3" right="0.21" top="0.8267716535433072" bottom="0.5511811023622047" header="0.5118110236220472" footer="0.2362204724409449"/>
  <pageSetup firstPageNumber="16" useFirstPageNumber="1" horizontalDpi="600" verticalDpi="600" orientation="landscape" paperSize="9" scale="75" r:id="rId1"/>
  <headerFooter alignWithMargins="0">
    <oddHeader>&amp;C&amp;"Arial,Tučné"&amp;12Investiční akce na rok 2008 - individuální příslib&amp;RPříloha č. 5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26"/>
  <sheetViews>
    <sheetView zoomScale="90" zoomScaleNormal="90" zoomScaleSheetLayoutView="100" workbookViewId="0" topLeftCell="A1">
      <pane xSplit="5" ySplit="1" topLeftCell="J11" activePane="bottomRight" state="frozen"/>
      <selection pane="topLeft" activeCell="A43" sqref="A43"/>
      <selection pane="topRight" activeCell="A43" sqref="A43"/>
      <selection pane="bottomLeft" activeCell="A43" sqref="A43"/>
      <selection pane="bottomRight" activeCell="L19" sqref="L19"/>
    </sheetView>
  </sheetViews>
  <sheetFormatPr defaultColWidth="9.00390625" defaultRowHeight="12.75" outlineLevelCol="1"/>
  <cols>
    <col min="1" max="1" width="5.25390625" style="285" customWidth="1"/>
    <col min="2" max="2" width="6.00390625" style="285" customWidth="1"/>
    <col min="3" max="3" width="5.875" style="285" customWidth="1"/>
    <col min="4" max="4" width="3.75390625" style="285" customWidth="1"/>
    <col min="5" max="5" width="58.875" style="192" customWidth="1"/>
    <col min="6" max="6" width="11.00390625" style="287" hidden="1" customWidth="1"/>
    <col min="7" max="7" width="15.125" style="287" customWidth="1"/>
    <col min="8" max="8" width="16.00390625" style="287" hidden="1" customWidth="1"/>
    <col min="9" max="9" width="16.25390625" style="287" hidden="1" customWidth="1" outlineLevel="1"/>
    <col min="10" max="10" width="16.75390625" style="287" hidden="1" customWidth="1" outlineLevel="1"/>
    <col min="11" max="11" width="16.75390625" style="287" customWidth="1" collapsed="1"/>
    <col min="12" max="12" width="16.75390625" style="287" customWidth="1" outlineLevel="1"/>
    <col min="13" max="13" width="10.875" style="287" customWidth="1" outlineLevel="1"/>
    <col min="14" max="14" width="35.00390625" style="363" customWidth="1"/>
    <col min="15" max="15" width="15.125" style="364" customWidth="1"/>
    <col min="16" max="16384" width="9.125" style="193" customWidth="1"/>
  </cols>
  <sheetData>
    <row r="1" spans="1:14" s="365" customFormat="1" ht="53.25" customHeight="1" thickBot="1">
      <c r="A1" s="365" t="s">
        <v>879</v>
      </c>
      <c r="B1" s="365" t="s">
        <v>880</v>
      </c>
      <c r="C1" s="365" t="s">
        <v>1027</v>
      </c>
      <c r="E1" s="366" t="s">
        <v>882</v>
      </c>
      <c r="F1" s="366" t="s">
        <v>1043</v>
      </c>
      <c r="G1" s="186" t="s">
        <v>188</v>
      </c>
      <c r="H1" s="186" t="s">
        <v>762</v>
      </c>
      <c r="I1" s="186" t="s">
        <v>1044</v>
      </c>
      <c r="J1" s="186" t="s">
        <v>762</v>
      </c>
      <c r="K1" s="186" t="s">
        <v>1045</v>
      </c>
      <c r="L1" s="186" t="s">
        <v>419</v>
      </c>
      <c r="M1" s="186" t="s">
        <v>182</v>
      </c>
      <c r="N1" s="365" t="s">
        <v>641</v>
      </c>
    </row>
    <row r="2" spans="1:20" ht="18.75" customHeight="1">
      <c r="A2" s="188" t="s">
        <v>1046</v>
      </c>
      <c r="B2" s="189"/>
      <c r="C2" s="189"/>
      <c r="D2" s="189"/>
      <c r="E2" s="190"/>
      <c r="F2" s="191"/>
      <c r="G2" s="191"/>
      <c r="H2" s="191"/>
      <c r="I2" s="191"/>
      <c r="J2" s="191"/>
      <c r="K2" s="191"/>
      <c r="L2" s="191"/>
      <c r="M2" s="191"/>
      <c r="P2" s="364"/>
      <c r="Q2" s="364"/>
      <c r="R2" s="364"/>
      <c r="S2" s="364"/>
      <c r="T2" s="364"/>
    </row>
    <row r="3" spans="1:20" ht="27" customHeight="1">
      <c r="A3" s="213">
        <v>735</v>
      </c>
      <c r="B3" s="213">
        <v>2212</v>
      </c>
      <c r="C3" s="213">
        <v>6313</v>
      </c>
      <c r="D3" s="433">
        <v>1</v>
      </c>
      <c r="E3" s="332" t="s">
        <v>1047</v>
      </c>
      <c r="F3" s="434">
        <v>500</v>
      </c>
      <c r="G3" s="434">
        <v>500</v>
      </c>
      <c r="H3" s="405">
        <v>-500000</v>
      </c>
      <c r="I3" s="405">
        <v>0</v>
      </c>
      <c r="J3" s="405"/>
      <c r="K3" s="405">
        <f aca="true" t="shared" si="0" ref="K3:K25">I3+J3</f>
        <v>0</v>
      </c>
      <c r="L3" s="405"/>
      <c r="M3" s="405"/>
      <c r="N3" s="406" t="s">
        <v>1048</v>
      </c>
      <c r="P3" s="364"/>
      <c r="Q3" s="364"/>
      <c r="R3" s="364"/>
      <c r="S3" s="364"/>
      <c r="T3" s="364"/>
    </row>
    <row r="4" spans="1:20" s="375" customFormat="1" ht="27" customHeight="1">
      <c r="A4" s="208">
        <v>4846</v>
      </c>
      <c r="B4" s="208">
        <v>4359</v>
      </c>
      <c r="C4" s="208">
        <v>6359</v>
      </c>
      <c r="D4" s="208">
        <v>2</v>
      </c>
      <c r="E4" s="209" t="s">
        <v>1049</v>
      </c>
      <c r="F4" s="293"/>
      <c r="G4" s="293">
        <v>0</v>
      </c>
      <c r="H4" s="294">
        <v>120000</v>
      </c>
      <c r="I4" s="294">
        <v>120000</v>
      </c>
      <c r="J4" s="294"/>
      <c r="K4" s="294">
        <f t="shared" si="0"/>
        <v>120000</v>
      </c>
      <c r="L4" s="294">
        <v>120000</v>
      </c>
      <c r="M4" s="405">
        <f aca="true" t="shared" si="1" ref="M4:M26">L4/K4*100</f>
        <v>100</v>
      </c>
      <c r="N4" s="295" t="s">
        <v>1048</v>
      </c>
      <c r="O4" s="435"/>
      <c r="P4" s="435"/>
      <c r="Q4" s="435"/>
      <c r="R4" s="435"/>
      <c r="S4" s="435"/>
      <c r="T4" s="435"/>
    </row>
    <row r="5" spans="1:20" s="375" customFormat="1" ht="15" customHeight="1">
      <c r="A5" s="208">
        <v>4874</v>
      </c>
      <c r="B5" s="208">
        <v>2221</v>
      </c>
      <c r="C5" s="208">
        <v>6313</v>
      </c>
      <c r="D5" s="433">
        <v>3</v>
      </c>
      <c r="E5" s="209" t="s">
        <v>1050</v>
      </c>
      <c r="F5" s="293"/>
      <c r="G5" s="293">
        <v>0</v>
      </c>
      <c r="H5" s="294"/>
      <c r="I5" s="294">
        <v>12061000</v>
      </c>
      <c r="J5" s="294"/>
      <c r="K5" s="294">
        <f t="shared" si="0"/>
        <v>12061000</v>
      </c>
      <c r="L5" s="294">
        <v>12061000</v>
      </c>
      <c r="M5" s="405">
        <f t="shared" si="1"/>
        <v>100</v>
      </c>
      <c r="N5" s="295" t="s">
        <v>447</v>
      </c>
      <c r="O5" s="435"/>
      <c r="P5" s="435"/>
      <c r="Q5" s="435"/>
      <c r="R5" s="435"/>
      <c r="S5" s="435"/>
      <c r="T5" s="435"/>
    </row>
    <row r="6" spans="1:20" s="375" customFormat="1" ht="27" customHeight="1">
      <c r="A6" s="208">
        <v>4845</v>
      </c>
      <c r="B6" s="208">
        <v>4359</v>
      </c>
      <c r="C6" s="208">
        <v>6322</v>
      </c>
      <c r="D6" s="208">
        <v>4</v>
      </c>
      <c r="E6" s="209" t="s">
        <v>1051</v>
      </c>
      <c r="F6" s="293"/>
      <c r="G6" s="293">
        <v>0</v>
      </c>
      <c r="H6" s="294">
        <v>300000</v>
      </c>
      <c r="I6" s="294">
        <v>300000</v>
      </c>
      <c r="J6" s="294"/>
      <c r="K6" s="294">
        <f t="shared" si="0"/>
        <v>300000</v>
      </c>
      <c r="L6" s="294">
        <v>300000</v>
      </c>
      <c r="M6" s="405">
        <f t="shared" si="1"/>
        <v>100</v>
      </c>
      <c r="N6" s="295" t="s">
        <v>1048</v>
      </c>
      <c r="O6" s="435"/>
      <c r="P6" s="435"/>
      <c r="Q6" s="435"/>
      <c r="R6" s="435"/>
      <c r="S6" s="435"/>
      <c r="T6" s="435"/>
    </row>
    <row r="7" spans="1:20" s="375" customFormat="1" ht="27" customHeight="1">
      <c r="A7" s="208">
        <v>4848</v>
      </c>
      <c r="B7" s="208">
        <v>3549</v>
      </c>
      <c r="C7" s="208">
        <v>6359</v>
      </c>
      <c r="D7" s="433">
        <v>5</v>
      </c>
      <c r="E7" s="209" t="s">
        <v>1052</v>
      </c>
      <c r="F7" s="293"/>
      <c r="G7" s="293">
        <v>0</v>
      </c>
      <c r="H7" s="294">
        <v>315000</v>
      </c>
      <c r="I7" s="294">
        <v>315000</v>
      </c>
      <c r="J7" s="294"/>
      <c r="K7" s="294">
        <f t="shared" si="0"/>
        <v>315000</v>
      </c>
      <c r="L7" s="294">
        <v>315000</v>
      </c>
      <c r="M7" s="405">
        <f t="shared" si="1"/>
        <v>100</v>
      </c>
      <c r="N7" s="295" t="s">
        <v>1048</v>
      </c>
      <c r="O7" s="435"/>
      <c r="P7" s="435"/>
      <c r="Q7" s="435"/>
      <c r="R7" s="435"/>
      <c r="S7" s="435"/>
      <c r="T7" s="435"/>
    </row>
    <row r="8" spans="1:20" s="375" customFormat="1" ht="27" customHeight="1">
      <c r="A8" s="208">
        <v>4849</v>
      </c>
      <c r="B8" s="208">
        <v>3549</v>
      </c>
      <c r="C8" s="208">
        <v>6359</v>
      </c>
      <c r="D8" s="208">
        <v>6</v>
      </c>
      <c r="E8" s="209" t="s">
        <v>1053</v>
      </c>
      <c r="F8" s="293"/>
      <c r="G8" s="293">
        <v>0</v>
      </c>
      <c r="H8" s="294">
        <v>151970</v>
      </c>
      <c r="I8" s="294">
        <v>151970</v>
      </c>
      <c r="J8" s="294"/>
      <c r="K8" s="294">
        <f t="shared" si="0"/>
        <v>151970</v>
      </c>
      <c r="L8" s="294">
        <v>151970</v>
      </c>
      <c r="M8" s="405">
        <f t="shared" si="1"/>
        <v>100</v>
      </c>
      <c r="N8" s="295" t="s">
        <v>1048</v>
      </c>
      <c r="O8" s="435"/>
      <c r="P8" s="435"/>
      <c r="Q8" s="435"/>
      <c r="R8" s="435"/>
      <c r="S8" s="435"/>
      <c r="T8" s="435"/>
    </row>
    <row r="9" spans="1:20" s="375" customFormat="1" ht="27" customHeight="1">
      <c r="A9" s="208">
        <v>4875</v>
      </c>
      <c r="B9" s="208">
        <v>3419</v>
      </c>
      <c r="C9" s="208">
        <v>6313</v>
      </c>
      <c r="D9" s="433">
        <v>7</v>
      </c>
      <c r="E9" s="209" t="s">
        <v>141</v>
      </c>
      <c r="F9" s="293"/>
      <c r="G9" s="293">
        <v>0</v>
      </c>
      <c r="H9" s="294"/>
      <c r="I9" s="294">
        <v>4000000</v>
      </c>
      <c r="J9" s="294"/>
      <c r="K9" s="294">
        <f t="shared" si="0"/>
        <v>4000000</v>
      </c>
      <c r="L9" s="294">
        <v>4000000</v>
      </c>
      <c r="M9" s="405">
        <f t="shared" si="1"/>
        <v>100</v>
      </c>
      <c r="N9" s="295" t="s">
        <v>453</v>
      </c>
      <c r="O9" s="435"/>
      <c r="P9" s="435"/>
      <c r="Q9" s="435"/>
      <c r="R9" s="435"/>
      <c r="S9" s="435"/>
      <c r="T9" s="435"/>
    </row>
    <row r="10" spans="1:20" s="375" customFormat="1" ht="27.75" customHeight="1">
      <c r="A10" s="208">
        <v>4907</v>
      </c>
      <c r="B10" s="208">
        <v>3126</v>
      </c>
      <c r="C10" s="208">
        <v>6323</v>
      </c>
      <c r="D10" s="208">
        <v>8</v>
      </c>
      <c r="E10" s="209" t="s">
        <v>142</v>
      </c>
      <c r="F10" s="293"/>
      <c r="G10" s="293">
        <v>0</v>
      </c>
      <c r="H10" s="294"/>
      <c r="I10" s="294">
        <v>0</v>
      </c>
      <c r="J10" s="294">
        <v>1000000</v>
      </c>
      <c r="K10" s="294">
        <f t="shared" si="0"/>
        <v>1000000</v>
      </c>
      <c r="L10" s="294">
        <v>1000000</v>
      </c>
      <c r="M10" s="405">
        <f t="shared" si="1"/>
        <v>100</v>
      </c>
      <c r="N10" s="295" t="s">
        <v>453</v>
      </c>
      <c r="O10" s="435"/>
      <c r="P10" s="435"/>
      <c r="Q10" s="435"/>
      <c r="R10" s="435"/>
      <c r="S10" s="435"/>
      <c r="T10" s="435"/>
    </row>
    <row r="11" spans="1:20" s="438" customFormat="1" ht="15" customHeight="1">
      <c r="A11" s="208">
        <v>4699</v>
      </c>
      <c r="B11" s="208">
        <v>3312</v>
      </c>
      <c r="C11" s="208">
        <v>6351</v>
      </c>
      <c r="D11" s="433">
        <v>9</v>
      </c>
      <c r="E11" s="436" t="s">
        <v>143</v>
      </c>
      <c r="F11" s="437">
        <v>850</v>
      </c>
      <c r="G11" s="437">
        <v>300</v>
      </c>
      <c r="H11" s="294"/>
      <c r="I11" s="294">
        <v>300000</v>
      </c>
      <c r="J11" s="294"/>
      <c r="K11" s="294">
        <f t="shared" si="0"/>
        <v>300000</v>
      </c>
      <c r="L11" s="294">
        <v>300000</v>
      </c>
      <c r="M11" s="294">
        <f t="shared" si="1"/>
        <v>100</v>
      </c>
      <c r="N11" s="295" t="s">
        <v>144</v>
      </c>
      <c r="O11" s="435"/>
      <c r="P11" s="435"/>
      <c r="Q11" s="435"/>
      <c r="R11" s="435"/>
      <c r="S11" s="435"/>
      <c r="T11" s="435"/>
    </row>
    <row r="12" spans="1:20" s="442" customFormat="1" ht="15" customHeight="1">
      <c r="A12" s="213">
        <v>4873</v>
      </c>
      <c r="B12" s="213">
        <v>3311</v>
      </c>
      <c r="C12" s="213">
        <v>6351</v>
      </c>
      <c r="D12" s="208">
        <v>10</v>
      </c>
      <c r="E12" s="439" t="s">
        <v>145</v>
      </c>
      <c r="F12" s="440"/>
      <c r="G12" s="437">
        <v>0</v>
      </c>
      <c r="H12" s="294"/>
      <c r="I12" s="294">
        <v>1000000</v>
      </c>
      <c r="J12" s="294"/>
      <c r="K12" s="294">
        <f t="shared" si="0"/>
        <v>1000000</v>
      </c>
      <c r="L12" s="294">
        <v>1000000</v>
      </c>
      <c r="M12" s="352">
        <f t="shared" si="1"/>
        <v>100</v>
      </c>
      <c r="N12" s="353" t="s">
        <v>144</v>
      </c>
      <c r="O12" s="441"/>
      <c r="P12" s="441"/>
      <c r="Q12" s="441"/>
      <c r="R12" s="441"/>
      <c r="S12" s="441"/>
      <c r="T12" s="441"/>
    </row>
    <row r="13" spans="1:20" s="442" customFormat="1" ht="15" customHeight="1">
      <c r="A13" s="213">
        <v>4869</v>
      </c>
      <c r="B13" s="213">
        <v>3111</v>
      </c>
      <c r="C13" s="213">
        <v>6351</v>
      </c>
      <c r="D13" s="433">
        <v>11</v>
      </c>
      <c r="E13" s="439" t="s">
        <v>146</v>
      </c>
      <c r="F13" s="440"/>
      <c r="G13" s="437">
        <v>0</v>
      </c>
      <c r="H13" s="294"/>
      <c r="I13" s="294">
        <v>521000</v>
      </c>
      <c r="J13" s="294"/>
      <c r="K13" s="294">
        <f t="shared" si="0"/>
        <v>521000</v>
      </c>
      <c r="L13" s="294">
        <v>521000</v>
      </c>
      <c r="M13" s="352">
        <f t="shared" si="1"/>
        <v>100</v>
      </c>
      <c r="N13" s="353" t="s">
        <v>1016</v>
      </c>
      <c r="O13" s="441"/>
      <c r="P13" s="441"/>
      <c r="Q13" s="441"/>
      <c r="R13" s="441"/>
      <c r="S13" s="441"/>
      <c r="T13" s="441"/>
    </row>
    <row r="14" spans="1:20" s="445" customFormat="1" ht="15" customHeight="1">
      <c r="A14" s="213">
        <v>4889</v>
      </c>
      <c r="B14" s="213">
        <v>3111</v>
      </c>
      <c r="C14" s="433">
        <v>6351</v>
      </c>
      <c r="D14" s="208">
        <v>12</v>
      </c>
      <c r="E14" s="439" t="s">
        <v>147</v>
      </c>
      <c r="F14" s="440"/>
      <c r="G14" s="440">
        <v>0</v>
      </c>
      <c r="H14" s="352"/>
      <c r="I14" s="352">
        <v>700000</v>
      </c>
      <c r="J14" s="405"/>
      <c r="K14" s="443">
        <f t="shared" si="0"/>
        <v>700000</v>
      </c>
      <c r="L14" s="405">
        <v>700000</v>
      </c>
      <c r="M14" s="405">
        <f t="shared" si="1"/>
        <v>100</v>
      </c>
      <c r="N14" s="353" t="s">
        <v>1016</v>
      </c>
      <c r="O14" s="444"/>
      <c r="P14" s="444"/>
      <c r="Q14" s="444"/>
      <c r="R14" s="444"/>
      <c r="S14" s="444"/>
      <c r="T14" s="444"/>
    </row>
    <row r="15" spans="1:20" s="445" customFormat="1" ht="23.25" customHeight="1">
      <c r="A15" s="213">
        <v>4911</v>
      </c>
      <c r="B15" s="213">
        <v>4359</v>
      </c>
      <c r="C15" s="433">
        <v>6322</v>
      </c>
      <c r="D15" s="433">
        <v>13</v>
      </c>
      <c r="E15" s="439" t="s">
        <v>148</v>
      </c>
      <c r="F15" s="440"/>
      <c r="G15" s="440">
        <v>0</v>
      </c>
      <c r="H15" s="352"/>
      <c r="I15" s="352">
        <v>0</v>
      </c>
      <c r="J15" s="405">
        <v>300000</v>
      </c>
      <c r="K15" s="443">
        <f t="shared" si="0"/>
        <v>300000</v>
      </c>
      <c r="L15" s="405">
        <v>300000</v>
      </c>
      <c r="M15" s="405">
        <f t="shared" si="1"/>
        <v>100</v>
      </c>
      <c r="N15" s="353" t="s">
        <v>1048</v>
      </c>
      <c r="O15" s="444"/>
      <c r="P15" s="444"/>
      <c r="Q15" s="444"/>
      <c r="R15" s="444"/>
      <c r="S15" s="444"/>
      <c r="T15" s="444"/>
    </row>
    <row r="16" spans="1:20" s="445" customFormat="1" ht="14.25" customHeight="1">
      <c r="A16" s="213">
        <v>4877</v>
      </c>
      <c r="B16" s="213">
        <v>3399</v>
      </c>
      <c r="C16" s="433">
        <v>6323</v>
      </c>
      <c r="D16" s="208">
        <v>14</v>
      </c>
      <c r="E16" s="439" t="s">
        <v>149</v>
      </c>
      <c r="F16" s="440"/>
      <c r="G16" s="440">
        <v>0</v>
      </c>
      <c r="H16" s="352"/>
      <c r="I16" s="352">
        <v>100000</v>
      </c>
      <c r="J16" s="405"/>
      <c r="K16" s="443">
        <f t="shared" si="0"/>
        <v>100000</v>
      </c>
      <c r="L16" s="405">
        <v>100000</v>
      </c>
      <c r="M16" s="405">
        <f t="shared" si="1"/>
        <v>100</v>
      </c>
      <c r="N16" s="353" t="s">
        <v>453</v>
      </c>
      <c r="O16" s="444"/>
      <c r="P16" s="444"/>
      <c r="Q16" s="444"/>
      <c r="R16" s="444"/>
      <c r="S16" s="444"/>
      <c r="T16" s="444"/>
    </row>
    <row r="17" spans="1:20" s="445" customFormat="1" ht="14.25" customHeight="1">
      <c r="A17" s="213">
        <v>4905</v>
      </c>
      <c r="B17" s="213">
        <v>6171</v>
      </c>
      <c r="C17" s="433">
        <v>6313</v>
      </c>
      <c r="D17" s="433">
        <v>15</v>
      </c>
      <c r="E17" s="439" t="s">
        <v>150</v>
      </c>
      <c r="F17" s="440"/>
      <c r="G17" s="440">
        <v>0</v>
      </c>
      <c r="H17" s="352"/>
      <c r="I17" s="352">
        <v>0</v>
      </c>
      <c r="J17" s="405">
        <v>88000</v>
      </c>
      <c r="K17" s="443">
        <f t="shared" si="0"/>
        <v>88000</v>
      </c>
      <c r="L17" s="405">
        <v>87997</v>
      </c>
      <c r="M17" s="405">
        <f t="shared" si="1"/>
        <v>99.99659090909091</v>
      </c>
      <c r="N17" s="353" t="s">
        <v>151</v>
      </c>
      <c r="O17" s="444"/>
      <c r="P17" s="444"/>
      <c r="Q17" s="444"/>
      <c r="R17" s="444"/>
      <c r="S17" s="444"/>
      <c r="T17" s="444"/>
    </row>
    <row r="18" spans="1:14" s="364" customFormat="1" ht="15" customHeight="1">
      <c r="A18" s="213">
        <v>59</v>
      </c>
      <c r="B18" s="213">
        <v>2321</v>
      </c>
      <c r="C18" s="433">
        <v>6349</v>
      </c>
      <c r="D18" s="208">
        <v>16</v>
      </c>
      <c r="E18" s="214" t="s">
        <v>152</v>
      </c>
      <c r="F18" s="434">
        <v>1000</v>
      </c>
      <c r="G18" s="434">
        <v>1000</v>
      </c>
      <c r="H18" s="352"/>
      <c r="I18" s="352">
        <v>1000000</v>
      </c>
      <c r="J18" s="405"/>
      <c r="K18" s="443">
        <f t="shared" si="0"/>
        <v>1000000</v>
      </c>
      <c r="L18" s="405">
        <v>1000000</v>
      </c>
      <c r="M18" s="405">
        <f t="shared" si="1"/>
        <v>100</v>
      </c>
      <c r="N18" s="353" t="s">
        <v>153</v>
      </c>
    </row>
    <row r="19" spans="1:14" s="441" customFormat="1" ht="27" customHeight="1">
      <c r="A19" s="213">
        <v>4847</v>
      </c>
      <c r="B19" s="213">
        <v>3549</v>
      </c>
      <c r="C19" s="213">
        <v>6359</v>
      </c>
      <c r="D19" s="433">
        <v>17</v>
      </c>
      <c r="E19" s="214" t="s">
        <v>154</v>
      </c>
      <c r="F19" s="434"/>
      <c r="G19" s="434">
        <v>0</v>
      </c>
      <c r="H19" s="352">
        <v>840000</v>
      </c>
      <c r="I19" s="352">
        <v>840000</v>
      </c>
      <c r="J19" s="405"/>
      <c r="K19" s="405">
        <f t="shared" si="0"/>
        <v>840000</v>
      </c>
      <c r="L19" s="405">
        <v>840000</v>
      </c>
      <c r="M19" s="405">
        <f t="shared" si="1"/>
        <v>100</v>
      </c>
      <c r="N19" s="353" t="s">
        <v>1048</v>
      </c>
    </row>
    <row r="20" spans="1:14" s="441" customFormat="1" ht="15" customHeight="1">
      <c r="A20" s="213">
        <v>4894</v>
      </c>
      <c r="B20" s="213">
        <v>3741</v>
      </c>
      <c r="C20" s="213">
        <v>6351</v>
      </c>
      <c r="D20" s="208">
        <v>18</v>
      </c>
      <c r="E20" s="214" t="s">
        <v>155</v>
      </c>
      <c r="F20" s="434"/>
      <c r="G20" s="434">
        <v>0</v>
      </c>
      <c r="H20" s="352"/>
      <c r="I20" s="352">
        <v>640000</v>
      </c>
      <c r="J20" s="405"/>
      <c r="K20" s="405">
        <f t="shared" si="0"/>
        <v>640000</v>
      </c>
      <c r="L20" s="405">
        <v>640000</v>
      </c>
      <c r="M20" s="405">
        <f t="shared" si="1"/>
        <v>100</v>
      </c>
      <c r="N20" s="353" t="s">
        <v>144</v>
      </c>
    </row>
    <row r="21" spans="1:14" s="441" customFormat="1" ht="15" customHeight="1">
      <c r="A21" s="213">
        <v>4896</v>
      </c>
      <c r="B21" s="213">
        <v>3741</v>
      </c>
      <c r="C21" s="213">
        <v>6351</v>
      </c>
      <c r="D21" s="433">
        <v>19</v>
      </c>
      <c r="E21" s="214" t="s">
        <v>156</v>
      </c>
      <c r="F21" s="434"/>
      <c r="G21" s="434">
        <v>0</v>
      </c>
      <c r="H21" s="352"/>
      <c r="I21" s="352">
        <v>360000</v>
      </c>
      <c r="J21" s="405"/>
      <c r="K21" s="405">
        <f t="shared" si="0"/>
        <v>360000</v>
      </c>
      <c r="L21" s="405">
        <v>360000</v>
      </c>
      <c r="M21" s="405">
        <f t="shared" si="1"/>
        <v>100</v>
      </c>
      <c r="N21" s="353" t="s">
        <v>144</v>
      </c>
    </row>
    <row r="22" spans="1:14" s="435" customFormat="1" ht="15" customHeight="1">
      <c r="A22" s="208">
        <v>4884</v>
      </c>
      <c r="B22" s="208">
        <v>3113</v>
      </c>
      <c r="C22" s="208">
        <v>6351</v>
      </c>
      <c r="D22" s="208">
        <v>20</v>
      </c>
      <c r="E22" s="209" t="s">
        <v>157</v>
      </c>
      <c r="F22" s="293"/>
      <c r="G22" s="293">
        <v>0</v>
      </c>
      <c r="H22" s="294"/>
      <c r="I22" s="294">
        <v>274714</v>
      </c>
      <c r="J22" s="294"/>
      <c r="K22" s="294">
        <f t="shared" si="0"/>
        <v>274714</v>
      </c>
      <c r="L22" s="294">
        <v>274714</v>
      </c>
      <c r="M22" s="294">
        <f t="shared" si="1"/>
        <v>100</v>
      </c>
      <c r="N22" s="295" t="s">
        <v>1016</v>
      </c>
    </row>
    <row r="23" spans="1:14" s="441" customFormat="1" ht="15" customHeight="1">
      <c r="A23" s="213">
        <v>4886</v>
      </c>
      <c r="B23" s="213">
        <v>3113</v>
      </c>
      <c r="C23" s="213">
        <v>6351</v>
      </c>
      <c r="D23" s="433">
        <v>21</v>
      </c>
      <c r="E23" s="214" t="s">
        <v>158</v>
      </c>
      <c r="F23" s="434"/>
      <c r="G23" s="434">
        <v>0</v>
      </c>
      <c r="H23" s="352"/>
      <c r="I23" s="352">
        <v>360000</v>
      </c>
      <c r="J23" s="352"/>
      <c r="K23" s="352">
        <f t="shared" si="0"/>
        <v>360000</v>
      </c>
      <c r="L23" s="352">
        <v>360000</v>
      </c>
      <c r="M23" s="352">
        <f t="shared" si="1"/>
        <v>100</v>
      </c>
      <c r="N23" s="353" t="s">
        <v>1016</v>
      </c>
    </row>
    <row r="24" spans="1:14" s="435" customFormat="1" ht="15" customHeight="1">
      <c r="A24" s="208">
        <v>4897</v>
      </c>
      <c r="B24" s="208">
        <v>3111</v>
      </c>
      <c r="C24" s="208">
        <v>6351</v>
      </c>
      <c r="D24" s="208">
        <v>22</v>
      </c>
      <c r="E24" s="209" t="s">
        <v>159</v>
      </c>
      <c r="F24" s="293"/>
      <c r="G24" s="293">
        <v>0</v>
      </c>
      <c r="H24" s="294"/>
      <c r="I24" s="294">
        <v>405513</v>
      </c>
      <c r="J24" s="294"/>
      <c r="K24" s="294">
        <f t="shared" si="0"/>
        <v>405513</v>
      </c>
      <c r="L24" s="294">
        <v>405513</v>
      </c>
      <c r="M24" s="294">
        <f t="shared" si="1"/>
        <v>100</v>
      </c>
      <c r="N24" s="353" t="s">
        <v>1016</v>
      </c>
    </row>
    <row r="25" spans="1:14" s="450" customFormat="1" ht="15" customHeight="1" thickBot="1">
      <c r="A25" s="446">
        <v>4904</v>
      </c>
      <c r="B25" s="446">
        <v>3113</v>
      </c>
      <c r="C25" s="446">
        <v>6351</v>
      </c>
      <c r="D25" s="433">
        <v>23</v>
      </c>
      <c r="E25" s="447" t="s">
        <v>925</v>
      </c>
      <c r="F25" s="448"/>
      <c r="G25" s="448">
        <v>0</v>
      </c>
      <c r="H25" s="449"/>
      <c r="I25" s="449">
        <v>158854</v>
      </c>
      <c r="J25" s="449"/>
      <c r="K25" s="449">
        <f t="shared" si="0"/>
        <v>158854</v>
      </c>
      <c r="L25" s="449">
        <v>158854</v>
      </c>
      <c r="M25" s="449">
        <f t="shared" si="1"/>
        <v>100</v>
      </c>
      <c r="N25" s="353" t="s">
        <v>1016</v>
      </c>
    </row>
    <row r="26" spans="1:20" s="453" customFormat="1" ht="15" customHeight="1" thickBot="1">
      <c r="A26" s="451"/>
      <c r="B26" s="451"/>
      <c r="C26" s="451"/>
      <c r="D26" s="451"/>
      <c r="E26" s="452" t="s">
        <v>184</v>
      </c>
      <c r="F26" s="409"/>
      <c r="G26" s="409">
        <f>SUM(G3:G25)</f>
        <v>1800</v>
      </c>
      <c r="H26" s="410">
        <f>SUM(H3:H19)</f>
        <v>1226970</v>
      </c>
      <c r="I26" s="410">
        <f>SUM(I3:I25)</f>
        <v>23608051</v>
      </c>
      <c r="J26" s="410">
        <f>SUM(J3:J25)</f>
        <v>1388000</v>
      </c>
      <c r="K26" s="410">
        <f>SUM(K3:K25)</f>
        <v>24996051</v>
      </c>
      <c r="L26" s="410">
        <f>SUM(L3:L25)</f>
        <v>24996048</v>
      </c>
      <c r="M26" s="410">
        <f t="shared" si="1"/>
        <v>99.99998799810417</v>
      </c>
      <c r="N26" s="411"/>
      <c r="O26" s="412"/>
      <c r="P26" s="412"/>
      <c r="Q26" s="412"/>
      <c r="R26" s="412"/>
      <c r="S26" s="412"/>
      <c r="T26" s="412"/>
    </row>
  </sheetData>
  <printOptions/>
  <pageMargins left="0.27" right="0.18" top="0.8267716535433072" bottom="0.5511811023622047" header="0.5118110236220472" footer="0.2362204724409449"/>
  <pageSetup firstPageNumber="17" useFirstPageNumber="1" horizontalDpi="300" verticalDpi="300" orientation="landscape" paperSize="9" scale="80" r:id="rId1"/>
  <headerFooter alignWithMargins="0">
    <oddHeader>&amp;C&amp;"Arial,Tučné"&amp;12Investiční akce na rok 2008 - individuální příslib&amp;RPříloha č. 5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42"/>
  <sheetViews>
    <sheetView zoomScale="90" zoomScaleNormal="90" zoomScaleSheetLayoutView="100" workbookViewId="0" topLeftCell="A1">
      <pane xSplit="5" ySplit="1" topLeftCell="I2" activePane="bottomRight" state="frozen"/>
      <selection pane="topLeft" activeCell="A43" sqref="A43"/>
      <selection pane="topRight" activeCell="A43" sqref="A43"/>
      <selection pane="bottomLeft" activeCell="A43" sqref="A43"/>
      <selection pane="bottomRight" activeCell="L18" sqref="L18"/>
    </sheetView>
  </sheetViews>
  <sheetFormatPr defaultColWidth="9.00390625" defaultRowHeight="12.75" outlineLevelCol="1"/>
  <cols>
    <col min="1" max="3" width="6.00390625" style="285" customWidth="1"/>
    <col min="4" max="4" width="4.25390625" style="285" customWidth="1"/>
    <col min="5" max="5" width="48.625" style="192" customWidth="1"/>
    <col min="6" max="6" width="11.00390625" style="287" hidden="1" customWidth="1"/>
    <col min="7" max="7" width="19.25390625" style="287" customWidth="1"/>
    <col min="8" max="8" width="19.25390625" style="287" hidden="1" customWidth="1"/>
    <col min="9" max="10" width="17.375" style="287" hidden="1" customWidth="1" outlineLevel="1"/>
    <col min="11" max="11" width="16.00390625" style="287" customWidth="1" collapsed="1"/>
    <col min="12" max="12" width="16.00390625" style="287" customWidth="1" outlineLevel="1"/>
    <col min="13" max="13" width="9.75390625" style="287" customWidth="1" outlineLevel="1"/>
    <col min="14" max="14" width="23.00390625" style="363" customWidth="1"/>
    <col min="15" max="15" width="15.125" style="364" customWidth="1"/>
    <col min="16" max="16384" width="9.125" style="193" customWidth="1"/>
  </cols>
  <sheetData>
    <row r="1" spans="1:14" s="365" customFormat="1" ht="52.5" customHeight="1" thickBot="1">
      <c r="A1" s="365" t="s">
        <v>879</v>
      </c>
      <c r="B1" s="365" t="s">
        <v>880</v>
      </c>
      <c r="C1" s="365" t="s">
        <v>1027</v>
      </c>
      <c r="E1" s="366" t="s">
        <v>882</v>
      </c>
      <c r="F1" s="366" t="s">
        <v>1043</v>
      </c>
      <c r="G1" s="186" t="s">
        <v>188</v>
      </c>
      <c r="H1" s="186" t="s">
        <v>762</v>
      </c>
      <c r="I1" s="186" t="s">
        <v>172</v>
      </c>
      <c r="J1" s="186" t="s">
        <v>762</v>
      </c>
      <c r="K1" s="186" t="s">
        <v>44</v>
      </c>
      <c r="L1" s="186" t="s">
        <v>420</v>
      </c>
      <c r="M1" s="186" t="s">
        <v>182</v>
      </c>
      <c r="N1" s="365" t="s">
        <v>641</v>
      </c>
    </row>
    <row r="2" spans="1:20" ht="18.75" customHeight="1">
      <c r="A2" s="190" t="s">
        <v>45</v>
      </c>
      <c r="E2" s="190"/>
      <c r="F2" s="414"/>
      <c r="G2" s="414"/>
      <c r="H2" s="414"/>
      <c r="I2" s="414"/>
      <c r="J2" s="414"/>
      <c r="K2" s="414"/>
      <c r="L2" s="414"/>
      <c r="M2" s="414"/>
      <c r="P2" s="364"/>
      <c r="Q2" s="364"/>
      <c r="R2" s="364"/>
      <c r="S2" s="364"/>
      <c r="T2" s="364"/>
    </row>
    <row r="3" spans="1:20" ht="15" customHeight="1">
      <c r="A3" s="485">
        <v>4820</v>
      </c>
      <c r="B3" s="485">
        <v>3612</v>
      </c>
      <c r="C3" s="485">
        <v>6121</v>
      </c>
      <c r="D3" s="485">
        <v>1</v>
      </c>
      <c r="E3" s="486" t="s">
        <v>46</v>
      </c>
      <c r="F3" s="487">
        <v>2180</v>
      </c>
      <c r="G3" s="488">
        <f>2180+119</f>
        <v>2299</v>
      </c>
      <c r="H3" s="487"/>
      <c r="I3" s="489">
        <v>0</v>
      </c>
      <c r="J3" s="489"/>
      <c r="K3" s="489">
        <f aca="true" t="shared" si="0" ref="K3:K8">I3+J3</f>
        <v>0</v>
      </c>
      <c r="L3" s="489"/>
      <c r="M3" s="489"/>
      <c r="N3" s="377" t="s">
        <v>47</v>
      </c>
      <c r="P3" s="364"/>
      <c r="Q3" s="364"/>
      <c r="R3" s="364"/>
      <c r="S3" s="364"/>
      <c r="T3" s="364"/>
    </row>
    <row r="4" spans="1:20" ht="15" customHeight="1">
      <c r="A4" s="485">
        <v>4856</v>
      </c>
      <c r="B4" s="485">
        <v>4359</v>
      </c>
      <c r="C4" s="490">
        <v>6121</v>
      </c>
      <c r="D4" s="490">
        <v>2</v>
      </c>
      <c r="E4" s="486" t="s">
        <v>48</v>
      </c>
      <c r="F4" s="487"/>
      <c r="G4" s="488">
        <v>0</v>
      </c>
      <c r="H4" s="487"/>
      <c r="I4" s="489">
        <v>1071000</v>
      </c>
      <c r="J4" s="489"/>
      <c r="K4" s="489">
        <f t="shared" si="0"/>
        <v>1071000</v>
      </c>
      <c r="L4" s="489">
        <v>790905.5</v>
      </c>
      <c r="M4" s="489">
        <f aca="true" t="shared" si="1" ref="M4:M9">L4/K4*100</f>
        <v>73.84738562091503</v>
      </c>
      <c r="N4" s="377" t="s">
        <v>47</v>
      </c>
      <c r="P4" s="364"/>
      <c r="Q4" s="364"/>
      <c r="R4" s="364"/>
      <c r="S4" s="364"/>
      <c r="T4" s="364"/>
    </row>
    <row r="5" spans="1:20" ht="15" customHeight="1">
      <c r="A5" s="485">
        <v>4857</v>
      </c>
      <c r="B5" s="485">
        <v>3612</v>
      </c>
      <c r="C5" s="490">
        <v>6121</v>
      </c>
      <c r="D5" s="490">
        <v>3</v>
      </c>
      <c r="E5" s="486" t="s">
        <v>49</v>
      </c>
      <c r="F5" s="487"/>
      <c r="G5" s="488">
        <v>0</v>
      </c>
      <c r="H5" s="487"/>
      <c r="I5" s="489">
        <v>3255000</v>
      </c>
      <c r="J5" s="489"/>
      <c r="K5" s="489">
        <f t="shared" si="0"/>
        <v>3255000</v>
      </c>
      <c r="L5" s="489">
        <v>3253882.8</v>
      </c>
      <c r="M5" s="489">
        <f t="shared" si="1"/>
        <v>99.96567741935483</v>
      </c>
      <c r="N5" s="377" t="s">
        <v>47</v>
      </c>
      <c r="P5" s="364"/>
      <c r="Q5" s="364"/>
      <c r="R5" s="364"/>
      <c r="S5" s="364"/>
      <c r="T5" s="364"/>
    </row>
    <row r="6" spans="1:20" ht="15" customHeight="1">
      <c r="A6" s="485">
        <v>4819</v>
      </c>
      <c r="B6" s="485">
        <v>3612</v>
      </c>
      <c r="C6" s="490">
        <v>6121</v>
      </c>
      <c r="D6" s="490">
        <v>4</v>
      </c>
      <c r="E6" s="486" t="s">
        <v>50</v>
      </c>
      <c r="F6" s="491">
        <v>5450</v>
      </c>
      <c r="G6" s="488">
        <v>5450</v>
      </c>
      <c r="H6" s="491"/>
      <c r="I6" s="489">
        <v>5450000</v>
      </c>
      <c r="J6" s="489"/>
      <c r="K6" s="489">
        <f t="shared" si="0"/>
        <v>5450000</v>
      </c>
      <c r="L6" s="489">
        <v>4980629</v>
      </c>
      <c r="M6" s="489">
        <f t="shared" si="1"/>
        <v>91.38768807339449</v>
      </c>
      <c r="N6" s="377" t="s">
        <v>47</v>
      </c>
      <c r="P6" s="364"/>
      <c r="Q6" s="364"/>
      <c r="R6" s="364"/>
      <c r="S6" s="364"/>
      <c r="T6" s="364"/>
    </row>
    <row r="7" spans="1:20" ht="15" customHeight="1">
      <c r="A7" s="485">
        <v>4822</v>
      </c>
      <c r="B7" s="485">
        <v>3612</v>
      </c>
      <c r="C7" s="490">
        <v>6121</v>
      </c>
      <c r="D7" s="490">
        <v>5</v>
      </c>
      <c r="E7" s="486" t="s">
        <v>51</v>
      </c>
      <c r="F7" s="487">
        <v>119</v>
      </c>
      <c r="G7" s="488">
        <v>119</v>
      </c>
      <c r="H7" s="487"/>
      <c r="I7" s="489">
        <v>119000</v>
      </c>
      <c r="J7" s="489"/>
      <c r="K7" s="489">
        <f t="shared" si="0"/>
        <v>119000</v>
      </c>
      <c r="L7" s="489">
        <v>45000</v>
      </c>
      <c r="M7" s="489">
        <f t="shared" si="1"/>
        <v>37.81512605042017</v>
      </c>
      <c r="N7" s="377" t="s">
        <v>47</v>
      </c>
      <c r="P7" s="364"/>
      <c r="Q7" s="364"/>
      <c r="R7" s="364"/>
      <c r="S7" s="364"/>
      <c r="T7" s="364"/>
    </row>
    <row r="8" spans="1:20" ht="15" customHeight="1" thickBot="1">
      <c r="A8" s="492">
        <v>4821</v>
      </c>
      <c r="B8" s="492">
        <v>3612</v>
      </c>
      <c r="C8" s="493">
        <v>6121</v>
      </c>
      <c r="D8" s="493">
        <v>6</v>
      </c>
      <c r="E8" s="494" t="s">
        <v>52</v>
      </c>
      <c r="F8" s="495">
        <v>1190</v>
      </c>
      <c r="G8" s="496">
        <v>1190</v>
      </c>
      <c r="H8" s="495"/>
      <c r="I8" s="497">
        <v>1190000</v>
      </c>
      <c r="J8" s="497"/>
      <c r="K8" s="489">
        <f t="shared" si="0"/>
        <v>1190000</v>
      </c>
      <c r="L8" s="489">
        <v>652016</v>
      </c>
      <c r="M8" s="489">
        <f t="shared" si="1"/>
        <v>54.79126050420168</v>
      </c>
      <c r="N8" s="377" t="s">
        <v>47</v>
      </c>
      <c r="P8" s="364"/>
      <c r="Q8" s="364"/>
      <c r="R8" s="364"/>
      <c r="S8" s="364"/>
      <c r="T8" s="364"/>
    </row>
    <row r="9" spans="1:20" s="383" customFormat="1" ht="15" customHeight="1" thickBot="1">
      <c r="A9" s="498"/>
      <c r="B9" s="498"/>
      <c r="C9" s="498"/>
      <c r="D9" s="498"/>
      <c r="E9" s="452" t="s">
        <v>53</v>
      </c>
      <c r="F9" s="499">
        <f aca="true" t="shared" si="2" ref="F9:L9">SUM(F3:F8)</f>
        <v>8939</v>
      </c>
      <c r="G9" s="499">
        <f t="shared" si="2"/>
        <v>9058</v>
      </c>
      <c r="H9" s="500">
        <f t="shared" si="2"/>
        <v>0</v>
      </c>
      <c r="I9" s="500">
        <f t="shared" si="2"/>
        <v>11085000</v>
      </c>
      <c r="J9" s="500">
        <f t="shared" si="2"/>
        <v>0</v>
      </c>
      <c r="K9" s="500">
        <f t="shared" si="2"/>
        <v>11085000</v>
      </c>
      <c r="L9" s="500">
        <f t="shared" si="2"/>
        <v>9722433.3</v>
      </c>
      <c r="M9" s="500">
        <f t="shared" si="1"/>
        <v>87.70801353179974</v>
      </c>
      <c r="N9" s="501"/>
      <c r="O9" s="502"/>
      <c r="P9" s="502"/>
      <c r="Q9" s="502"/>
      <c r="R9" s="502"/>
      <c r="S9" s="502"/>
      <c r="T9" s="502"/>
    </row>
    <row r="10" spans="6:20" ht="12.75">
      <c r="F10" s="414"/>
      <c r="G10" s="414"/>
      <c r="H10" s="414"/>
      <c r="I10" s="414"/>
      <c r="J10" s="414"/>
      <c r="K10" s="414"/>
      <c r="L10" s="414"/>
      <c r="M10" s="414"/>
      <c r="P10" s="364"/>
      <c r="Q10" s="364"/>
      <c r="R10" s="364"/>
      <c r="S10" s="364"/>
      <c r="T10" s="364"/>
    </row>
    <row r="11" spans="5:20" ht="12.75">
      <c r="E11" s="479"/>
      <c r="F11" s="480"/>
      <c r="G11" s="480"/>
      <c r="H11" s="480"/>
      <c r="I11" s="480"/>
      <c r="J11" s="480"/>
      <c r="K11" s="480"/>
      <c r="L11" s="480"/>
      <c r="M11" s="480"/>
      <c r="P11" s="364"/>
      <c r="Q11" s="364"/>
      <c r="R11" s="364"/>
      <c r="S11" s="364"/>
      <c r="T11" s="364"/>
    </row>
    <row r="12" spans="14:20" ht="12.75">
      <c r="N12" s="191"/>
      <c r="P12" s="364"/>
      <c r="Q12" s="364"/>
      <c r="R12" s="364"/>
      <c r="S12" s="364"/>
      <c r="T12" s="364"/>
    </row>
    <row r="13" spans="5:20" ht="15.75">
      <c r="E13" s="481"/>
      <c r="G13" s="482"/>
      <c r="H13" s="482"/>
      <c r="I13" s="482"/>
      <c r="J13" s="482"/>
      <c r="K13" s="482"/>
      <c r="L13" s="482"/>
      <c r="M13" s="482"/>
      <c r="P13" s="364"/>
      <c r="Q13" s="364"/>
      <c r="R13" s="364"/>
      <c r="S13" s="364"/>
      <c r="T13" s="364"/>
    </row>
    <row r="14" spans="16:20" ht="12.75">
      <c r="P14" s="364"/>
      <c r="Q14" s="364"/>
      <c r="R14" s="364"/>
      <c r="S14" s="364"/>
      <c r="T14" s="364"/>
    </row>
    <row r="15" spans="7:20" ht="12.75">
      <c r="G15" s="480"/>
      <c r="H15" s="480"/>
      <c r="I15" s="480"/>
      <c r="J15" s="480"/>
      <c r="K15" s="480"/>
      <c r="L15" s="480"/>
      <c r="M15" s="480"/>
      <c r="P15" s="364"/>
      <c r="Q15" s="364"/>
      <c r="R15" s="364"/>
      <c r="S15" s="364"/>
      <c r="T15" s="364"/>
    </row>
    <row r="16" spans="5:20" ht="16.5" thickBot="1">
      <c r="E16" s="481"/>
      <c r="P16" s="364"/>
      <c r="Q16" s="364"/>
      <c r="R16" s="364"/>
      <c r="S16" s="364"/>
      <c r="T16" s="364"/>
    </row>
    <row r="17" spans="5:20" ht="13.5" thickBot="1">
      <c r="E17" s="483"/>
      <c r="G17" s="484"/>
      <c r="H17" s="191"/>
      <c r="I17" s="191"/>
      <c r="J17" s="191"/>
      <c r="K17" s="191"/>
      <c r="L17" s="191"/>
      <c r="M17" s="191"/>
      <c r="P17" s="364"/>
      <c r="Q17" s="364"/>
      <c r="R17" s="364"/>
      <c r="S17" s="364"/>
      <c r="T17" s="364"/>
    </row>
    <row r="18" spans="5:20" ht="12.75">
      <c r="E18" s="190"/>
      <c r="P18" s="364"/>
      <c r="Q18" s="364"/>
      <c r="R18" s="364"/>
      <c r="S18" s="364"/>
      <c r="T18" s="364"/>
    </row>
    <row r="19" spans="5:20" ht="14.25" customHeight="1">
      <c r="E19" s="286"/>
      <c r="F19" s="1072"/>
      <c r="G19" s="1072"/>
      <c r="H19" s="1072"/>
      <c r="I19" s="1072"/>
      <c r="J19" s="1072"/>
      <c r="K19" s="1072"/>
      <c r="L19" s="1072"/>
      <c r="M19" s="1072"/>
      <c r="N19" s="1072"/>
      <c r="P19" s="364"/>
      <c r="Q19" s="364"/>
      <c r="R19" s="364"/>
      <c r="S19" s="364"/>
      <c r="T19" s="364"/>
    </row>
    <row r="20" spans="5:20" ht="12.75">
      <c r="E20" s="286"/>
      <c r="P20" s="364"/>
      <c r="Q20" s="364"/>
      <c r="R20" s="364"/>
      <c r="S20" s="364"/>
      <c r="T20" s="364"/>
    </row>
    <row r="21" spans="16:20" ht="12.75">
      <c r="P21" s="364"/>
      <c r="Q21" s="364"/>
      <c r="R21" s="364"/>
      <c r="S21" s="364"/>
      <c r="T21" s="364"/>
    </row>
    <row r="22" spans="5:20" ht="12.75">
      <c r="E22" s="286"/>
      <c r="P22" s="364"/>
      <c r="Q22" s="364"/>
      <c r="R22" s="364"/>
      <c r="S22" s="364"/>
      <c r="T22" s="364"/>
    </row>
    <row r="23" spans="5:20" ht="12.75">
      <c r="E23" s="286"/>
      <c r="P23" s="364"/>
      <c r="Q23" s="364"/>
      <c r="R23" s="364"/>
      <c r="S23" s="364"/>
      <c r="T23" s="364"/>
    </row>
    <row r="24" spans="5:20" ht="12.75">
      <c r="E24" s="286"/>
      <c r="P24" s="364"/>
      <c r="Q24" s="364"/>
      <c r="R24" s="364"/>
      <c r="S24" s="364"/>
      <c r="T24" s="364"/>
    </row>
    <row r="25" spans="5:20" ht="12.75">
      <c r="E25" s="286"/>
      <c r="P25" s="364"/>
      <c r="Q25" s="364"/>
      <c r="R25" s="364"/>
      <c r="S25" s="364"/>
      <c r="T25" s="364"/>
    </row>
    <row r="26" spans="5:20" ht="12.75">
      <c r="E26" s="286"/>
      <c r="P26" s="364"/>
      <c r="Q26" s="364"/>
      <c r="R26" s="364"/>
      <c r="S26" s="364"/>
      <c r="T26" s="364"/>
    </row>
    <row r="27" spans="5:20" ht="12.75">
      <c r="E27" s="286"/>
      <c r="P27" s="364"/>
      <c r="Q27" s="364"/>
      <c r="R27" s="364"/>
      <c r="S27" s="364"/>
      <c r="T27" s="364"/>
    </row>
    <row r="28" spans="5:20" ht="12.75">
      <c r="E28" s="286"/>
      <c r="P28" s="364"/>
      <c r="Q28" s="364"/>
      <c r="R28" s="364"/>
      <c r="S28" s="364"/>
      <c r="T28" s="364"/>
    </row>
    <row r="29" spans="5:20" ht="12.75">
      <c r="E29" s="286"/>
      <c r="P29" s="364"/>
      <c r="Q29" s="364"/>
      <c r="R29" s="364"/>
      <c r="S29" s="364"/>
      <c r="T29" s="364"/>
    </row>
    <row r="30" ht="12.75">
      <c r="E30" s="286"/>
    </row>
    <row r="31" ht="12.75">
      <c r="E31" s="286"/>
    </row>
    <row r="32" ht="12.75">
      <c r="E32" s="286"/>
    </row>
    <row r="33" ht="12.75">
      <c r="E33" s="286"/>
    </row>
    <row r="34" ht="12.75">
      <c r="E34" s="286"/>
    </row>
    <row r="35" ht="12.75">
      <c r="E35" s="286"/>
    </row>
    <row r="36" ht="12.75">
      <c r="E36" s="286"/>
    </row>
    <row r="37" ht="12.75">
      <c r="E37" s="286"/>
    </row>
    <row r="38" ht="12.75">
      <c r="E38" s="286"/>
    </row>
    <row r="39" ht="12.75">
      <c r="E39" s="286"/>
    </row>
    <row r="40" ht="12.75">
      <c r="E40" s="286"/>
    </row>
    <row r="41" ht="12.75">
      <c r="E41" s="286"/>
    </row>
    <row r="42" ht="12.75">
      <c r="E42" s="286"/>
    </row>
  </sheetData>
  <mergeCells count="1">
    <mergeCell ref="F19:N19"/>
  </mergeCells>
  <printOptions/>
  <pageMargins left="1.28" right="0.17" top="0.8267716535433072" bottom="0.5511811023622047" header="0.5" footer="0.2362204724409449"/>
  <pageSetup firstPageNumber="18" useFirstPageNumber="1" horizontalDpi="300" verticalDpi="300" orientation="landscape" paperSize="9" scale="75" r:id="rId1"/>
  <headerFooter alignWithMargins="0">
    <oddHeader>&amp;C&amp;"Arial,Tučné"&amp;12Investiční akce na rok 2008 - individuální příslib&amp;RPříloha č. 5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52"/>
  <sheetViews>
    <sheetView zoomScale="90" zoomScaleNormal="90" zoomScaleSheetLayoutView="100" workbookViewId="0" topLeftCell="A1">
      <pane xSplit="5" ySplit="1" topLeftCell="I2" activePane="bottomRight" state="frozen"/>
      <selection pane="topLeft" activeCell="A43" sqref="A43"/>
      <selection pane="topRight" activeCell="A43" sqref="A43"/>
      <selection pane="bottomLeft" activeCell="A43" sqref="A43"/>
      <selection pane="bottomRight" activeCell="C12" sqref="C12"/>
    </sheetView>
  </sheetViews>
  <sheetFormatPr defaultColWidth="9.00390625" defaultRowHeight="12.75" outlineLevelCol="1"/>
  <cols>
    <col min="1" max="1" width="7.75390625" style="285" customWidth="1"/>
    <col min="2" max="3" width="6.00390625" style="285" customWidth="1"/>
    <col min="4" max="4" width="3.875" style="285" customWidth="1"/>
    <col min="5" max="5" width="55.625" style="192" customWidth="1"/>
    <col min="6" max="6" width="11.00390625" style="287" hidden="1" customWidth="1"/>
    <col min="7" max="7" width="16.625" style="287" customWidth="1"/>
    <col min="8" max="8" width="18.00390625" style="287" hidden="1" customWidth="1"/>
    <col min="9" max="9" width="16.25390625" style="287" hidden="1" customWidth="1" outlineLevel="1"/>
    <col min="10" max="10" width="18.25390625" style="287" hidden="1" customWidth="1" outlineLevel="1"/>
    <col min="11" max="11" width="15.75390625" style="287" customWidth="1" collapsed="1"/>
    <col min="12" max="12" width="15.75390625" style="287" customWidth="1" outlineLevel="1"/>
    <col min="13" max="13" width="9.375" style="287" customWidth="1" outlineLevel="1"/>
    <col min="14" max="14" width="29.00390625" style="363" customWidth="1"/>
    <col min="15" max="15" width="15.125" style="364" customWidth="1"/>
    <col min="16" max="16384" width="9.125" style="193" customWidth="1"/>
  </cols>
  <sheetData>
    <row r="1" spans="1:14" s="365" customFormat="1" ht="52.5" customHeight="1" thickBot="1">
      <c r="A1" s="365" t="s">
        <v>879</v>
      </c>
      <c r="B1" s="365" t="s">
        <v>880</v>
      </c>
      <c r="C1" s="365" t="s">
        <v>881</v>
      </c>
      <c r="E1" s="366" t="s">
        <v>882</v>
      </c>
      <c r="F1" s="366" t="s">
        <v>1043</v>
      </c>
      <c r="G1" s="186" t="s">
        <v>188</v>
      </c>
      <c r="H1" s="186" t="s">
        <v>762</v>
      </c>
      <c r="I1" s="186" t="s">
        <v>54</v>
      </c>
      <c r="J1" s="186" t="s">
        <v>762</v>
      </c>
      <c r="K1" s="186" t="s">
        <v>55</v>
      </c>
      <c r="L1" s="186" t="s">
        <v>421</v>
      </c>
      <c r="M1" s="186" t="s">
        <v>182</v>
      </c>
      <c r="N1" s="365" t="s">
        <v>641</v>
      </c>
    </row>
    <row r="2" spans="1:20" ht="18.75" customHeight="1">
      <c r="A2" s="188" t="s">
        <v>56</v>
      </c>
      <c r="B2" s="190"/>
      <c r="C2" s="190"/>
      <c r="D2" s="190"/>
      <c r="E2" s="190"/>
      <c r="F2" s="191"/>
      <c r="G2" s="191"/>
      <c r="H2" s="191"/>
      <c r="I2" s="191"/>
      <c r="J2" s="191"/>
      <c r="K2" s="191"/>
      <c r="L2" s="191"/>
      <c r="M2" s="191"/>
      <c r="P2" s="364"/>
      <c r="Q2" s="364"/>
      <c r="R2" s="364"/>
      <c r="S2" s="364"/>
      <c r="T2" s="364"/>
    </row>
    <row r="3" spans="1:20" ht="24.75" customHeight="1">
      <c r="A3" s="202">
        <v>4827</v>
      </c>
      <c r="B3" s="202">
        <v>2321</v>
      </c>
      <c r="C3" s="202">
        <v>6121</v>
      </c>
      <c r="D3" s="202">
        <v>1</v>
      </c>
      <c r="E3" s="200" t="s">
        <v>57</v>
      </c>
      <c r="F3" s="454">
        <v>500</v>
      </c>
      <c r="G3" s="198">
        <v>500</v>
      </c>
      <c r="H3" s="199"/>
      <c r="I3" s="199">
        <v>201000</v>
      </c>
      <c r="J3" s="199"/>
      <c r="K3" s="199">
        <f aca="true" t="shared" si="0" ref="K3:K18">I3+J3</f>
        <v>201000</v>
      </c>
      <c r="L3" s="199">
        <v>200827</v>
      </c>
      <c r="M3" s="199">
        <f>L3/K3*100</f>
        <v>99.9139303482587</v>
      </c>
      <c r="N3" s="503" t="s">
        <v>59</v>
      </c>
      <c r="P3" s="364"/>
      <c r="Q3" s="364"/>
      <c r="R3" s="364"/>
      <c r="S3" s="364"/>
      <c r="T3" s="364"/>
    </row>
    <row r="4" spans="1:20" ht="15" customHeight="1">
      <c r="A4" s="202">
        <v>995</v>
      </c>
      <c r="B4" s="202">
        <v>2321</v>
      </c>
      <c r="C4" s="202">
        <v>6121</v>
      </c>
      <c r="D4" s="202">
        <v>2</v>
      </c>
      <c r="E4" s="200" t="s">
        <v>58</v>
      </c>
      <c r="F4" s="454">
        <v>5045</v>
      </c>
      <c r="G4" s="198">
        <v>5045</v>
      </c>
      <c r="H4" s="199"/>
      <c r="I4" s="199">
        <v>8326000</v>
      </c>
      <c r="J4" s="199"/>
      <c r="K4" s="199">
        <f t="shared" si="0"/>
        <v>8326000</v>
      </c>
      <c r="L4" s="199">
        <v>8137878.5</v>
      </c>
      <c r="M4" s="199">
        <f>L4/K4*100</f>
        <v>97.74055368724478</v>
      </c>
      <c r="N4" s="455" t="s">
        <v>59</v>
      </c>
      <c r="P4" s="364"/>
      <c r="Q4" s="364"/>
      <c r="R4" s="364"/>
      <c r="S4" s="364"/>
      <c r="T4" s="364"/>
    </row>
    <row r="5" spans="1:20" ht="24.75" customHeight="1">
      <c r="A5" s="202">
        <v>4829</v>
      </c>
      <c r="B5" s="202">
        <v>2321</v>
      </c>
      <c r="C5" s="202">
        <v>6121</v>
      </c>
      <c r="D5" s="202">
        <v>3</v>
      </c>
      <c r="E5" s="200" t="s">
        <v>60</v>
      </c>
      <c r="F5" s="454">
        <v>4200</v>
      </c>
      <c r="G5" s="198">
        <v>4200</v>
      </c>
      <c r="H5" s="199"/>
      <c r="I5" s="199">
        <v>4112000</v>
      </c>
      <c r="J5" s="199"/>
      <c r="K5" s="199">
        <f t="shared" si="0"/>
        <v>4112000</v>
      </c>
      <c r="L5" s="199">
        <v>4111556.15</v>
      </c>
      <c r="M5" s="199">
        <f>L5/K5*100</f>
        <v>99.98920598249028</v>
      </c>
      <c r="N5" s="455" t="s">
        <v>59</v>
      </c>
      <c r="P5" s="364"/>
      <c r="Q5" s="364"/>
      <c r="R5" s="364"/>
      <c r="S5" s="364"/>
      <c r="T5" s="364"/>
    </row>
    <row r="6" spans="1:20" ht="15" customHeight="1">
      <c r="A6" s="202">
        <v>395</v>
      </c>
      <c r="B6" s="202">
        <v>2310</v>
      </c>
      <c r="C6" s="202">
        <v>6121</v>
      </c>
      <c r="D6" s="202">
        <v>4</v>
      </c>
      <c r="E6" s="200" t="s">
        <v>61</v>
      </c>
      <c r="F6" s="454">
        <v>4000</v>
      </c>
      <c r="G6" s="198">
        <v>4000</v>
      </c>
      <c r="H6" s="199"/>
      <c r="I6" s="199">
        <v>4000000</v>
      </c>
      <c r="J6" s="199"/>
      <c r="K6" s="199">
        <f t="shared" si="0"/>
        <v>4000000</v>
      </c>
      <c r="L6" s="199">
        <v>3948718.22</v>
      </c>
      <c r="M6" s="199">
        <f>L6/K6*100</f>
        <v>98.71795550000002</v>
      </c>
      <c r="N6" s="455" t="s">
        <v>59</v>
      </c>
      <c r="P6" s="364"/>
      <c r="Q6" s="364"/>
      <c r="R6" s="364"/>
      <c r="S6" s="364"/>
      <c r="T6" s="364"/>
    </row>
    <row r="7" spans="1:20" ht="15" customHeight="1">
      <c r="A7" s="202">
        <v>4831</v>
      </c>
      <c r="B7" s="202">
        <v>2321</v>
      </c>
      <c r="C7" s="202">
        <v>6121</v>
      </c>
      <c r="D7" s="202">
        <v>5</v>
      </c>
      <c r="E7" s="200" t="s">
        <v>62</v>
      </c>
      <c r="F7" s="504">
        <v>500</v>
      </c>
      <c r="G7" s="211">
        <v>500</v>
      </c>
      <c r="H7" s="212"/>
      <c r="I7" s="212">
        <v>500000</v>
      </c>
      <c r="J7" s="212"/>
      <c r="K7" s="199">
        <f t="shared" si="0"/>
        <v>500000</v>
      </c>
      <c r="L7" s="199"/>
      <c r="M7" s="199"/>
      <c r="N7" s="455" t="s">
        <v>59</v>
      </c>
      <c r="P7" s="364"/>
      <c r="Q7" s="364"/>
      <c r="R7" s="364"/>
      <c r="S7" s="364"/>
      <c r="T7" s="364"/>
    </row>
    <row r="8" spans="1:20" ht="15" customHeight="1">
      <c r="A8" s="202">
        <v>809</v>
      </c>
      <c r="B8" s="202">
        <v>2310</v>
      </c>
      <c r="C8" s="202">
        <v>6121</v>
      </c>
      <c r="D8" s="202">
        <v>6</v>
      </c>
      <c r="E8" s="200" t="s">
        <v>63</v>
      </c>
      <c r="F8" s="454">
        <v>2000</v>
      </c>
      <c r="G8" s="198">
        <v>2000</v>
      </c>
      <c r="H8" s="199"/>
      <c r="I8" s="199">
        <v>817000</v>
      </c>
      <c r="J8" s="199"/>
      <c r="K8" s="199">
        <f t="shared" si="0"/>
        <v>817000</v>
      </c>
      <c r="L8" s="199">
        <v>816675</v>
      </c>
      <c r="M8" s="199">
        <f aca="true" t="shared" si="1" ref="M8:M13">L8/K8*100</f>
        <v>99.96022031823746</v>
      </c>
      <c r="N8" s="455" t="s">
        <v>59</v>
      </c>
      <c r="P8" s="364"/>
      <c r="Q8" s="364"/>
      <c r="R8" s="364"/>
      <c r="S8" s="364"/>
      <c r="T8" s="364"/>
    </row>
    <row r="9" spans="1:20" ht="15" customHeight="1">
      <c r="A9" s="202">
        <v>4754</v>
      </c>
      <c r="B9" s="202">
        <v>2321</v>
      </c>
      <c r="C9" s="202">
        <v>6121</v>
      </c>
      <c r="D9" s="202">
        <v>7</v>
      </c>
      <c r="E9" s="200" t="s">
        <v>64</v>
      </c>
      <c r="F9" s="454">
        <v>6700</v>
      </c>
      <c r="G9" s="198">
        <v>6700</v>
      </c>
      <c r="H9" s="199"/>
      <c r="I9" s="199">
        <v>6095000</v>
      </c>
      <c r="J9" s="199"/>
      <c r="K9" s="199">
        <f t="shared" si="0"/>
        <v>6095000</v>
      </c>
      <c r="L9" s="199">
        <v>6094331.7</v>
      </c>
      <c r="M9" s="199">
        <f t="shared" si="1"/>
        <v>99.98903527481544</v>
      </c>
      <c r="N9" s="455" t="s">
        <v>59</v>
      </c>
      <c r="P9" s="364"/>
      <c r="Q9" s="364"/>
      <c r="R9" s="364"/>
      <c r="S9" s="364"/>
      <c r="T9" s="364"/>
    </row>
    <row r="10" spans="1:20" ht="15" customHeight="1">
      <c r="A10" s="202">
        <v>4569</v>
      </c>
      <c r="B10" s="202">
        <v>2321</v>
      </c>
      <c r="C10" s="202">
        <v>6121</v>
      </c>
      <c r="D10" s="202">
        <v>8</v>
      </c>
      <c r="E10" s="200" t="s">
        <v>65</v>
      </c>
      <c r="F10" s="454">
        <v>15580</v>
      </c>
      <c r="G10" s="198">
        <v>15580</v>
      </c>
      <c r="H10" s="199"/>
      <c r="I10" s="199">
        <v>15371000</v>
      </c>
      <c r="J10" s="199"/>
      <c r="K10" s="199">
        <f t="shared" si="0"/>
        <v>15371000</v>
      </c>
      <c r="L10" s="199">
        <v>15329435</v>
      </c>
      <c r="M10" s="199">
        <f t="shared" si="1"/>
        <v>99.7295881855442</v>
      </c>
      <c r="N10" s="455" t="s">
        <v>322</v>
      </c>
      <c r="P10" s="364"/>
      <c r="Q10" s="364"/>
      <c r="R10" s="364"/>
      <c r="S10" s="364"/>
      <c r="T10" s="364"/>
    </row>
    <row r="11" spans="1:20" ht="15" customHeight="1">
      <c r="A11" s="202">
        <v>4824</v>
      </c>
      <c r="B11" s="202">
        <v>2310</v>
      </c>
      <c r="C11" s="202">
        <v>6121</v>
      </c>
      <c r="D11" s="202">
        <v>9</v>
      </c>
      <c r="E11" s="200" t="s">
        <v>66</v>
      </c>
      <c r="F11" s="454">
        <v>500</v>
      </c>
      <c r="G11" s="198">
        <v>500</v>
      </c>
      <c r="H11" s="199"/>
      <c r="I11" s="199">
        <v>565000</v>
      </c>
      <c r="J11" s="199"/>
      <c r="K11" s="199">
        <f t="shared" si="0"/>
        <v>565000</v>
      </c>
      <c r="L11" s="199">
        <v>564489.3</v>
      </c>
      <c r="M11" s="199">
        <f t="shared" si="1"/>
        <v>99.90961061946903</v>
      </c>
      <c r="N11" s="455" t="s">
        <v>59</v>
      </c>
      <c r="P11" s="364"/>
      <c r="Q11" s="364"/>
      <c r="R11" s="364"/>
      <c r="S11" s="364"/>
      <c r="T11" s="364"/>
    </row>
    <row r="12" spans="1:20" ht="15" customHeight="1">
      <c r="A12" s="202">
        <v>4825</v>
      </c>
      <c r="B12" s="202">
        <v>2321</v>
      </c>
      <c r="C12" s="202">
        <v>6121</v>
      </c>
      <c r="D12" s="202">
        <v>10</v>
      </c>
      <c r="E12" s="200" t="s">
        <v>67</v>
      </c>
      <c r="F12" s="454">
        <v>9125</v>
      </c>
      <c r="G12" s="198">
        <v>9125</v>
      </c>
      <c r="H12" s="199"/>
      <c r="I12" s="199">
        <v>8333000</v>
      </c>
      <c r="J12" s="199"/>
      <c r="K12" s="199">
        <f t="shared" si="0"/>
        <v>8333000</v>
      </c>
      <c r="L12" s="199">
        <v>8332411</v>
      </c>
      <c r="M12" s="199">
        <f t="shared" si="1"/>
        <v>99.99293171726869</v>
      </c>
      <c r="N12" s="455" t="s">
        <v>59</v>
      </c>
      <c r="P12" s="364"/>
      <c r="Q12" s="364"/>
      <c r="R12" s="364"/>
      <c r="S12" s="364"/>
      <c r="T12" s="364"/>
    </row>
    <row r="13" spans="1:20" ht="15" customHeight="1">
      <c r="A13" s="202">
        <v>4826</v>
      </c>
      <c r="B13" s="202">
        <v>2321</v>
      </c>
      <c r="C13" s="202">
        <v>6121</v>
      </c>
      <c r="D13" s="202">
        <v>11</v>
      </c>
      <c r="E13" s="200" t="s">
        <v>68</v>
      </c>
      <c r="F13" s="454">
        <v>5379</v>
      </c>
      <c r="G13" s="198">
        <v>5379</v>
      </c>
      <c r="H13" s="199"/>
      <c r="I13" s="199">
        <v>4532000</v>
      </c>
      <c r="J13" s="199"/>
      <c r="K13" s="199">
        <f t="shared" si="0"/>
        <v>4532000</v>
      </c>
      <c r="L13" s="199">
        <v>4528293.8</v>
      </c>
      <c r="M13" s="199">
        <f t="shared" si="1"/>
        <v>99.9182215357458</v>
      </c>
      <c r="N13" s="455" t="s">
        <v>59</v>
      </c>
      <c r="P13" s="364"/>
      <c r="Q13" s="364"/>
      <c r="R13" s="364"/>
      <c r="S13" s="364"/>
      <c r="T13" s="364"/>
    </row>
    <row r="14" spans="1:20" ht="15" customHeight="1">
      <c r="A14" s="202">
        <v>4706</v>
      </c>
      <c r="B14" s="202">
        <v>2321</v>
      </c>
      <c r="C14" s="202">
        <v>6121</v>
      </c>
      <c r="D14" s="202">
        <v>12</v>
      </c>
      <c r="E14" s="200" t="s">
        <v>69</v>
      </c>
      <c r="F14" s="454">
        <v>500</v>
      </c>
      <c r="G14" s="198">
        <v>500</v>
      </c>
      <c r="H14" s="199"/>
      <c r="I14" s="199">
        <v>0</v>
      </c>
      <c r="J14" s="199"/>
      <c r="K14" s="199">
        <f t="shared" si="0"/>
        <v>0</v>
      </c>
      <c r="L14" s="199"/>
      <c r="M14" s="199"/>
      <c r="N14" s="455" t="s">
        <v>59</v>
      </c>
      <c r="P14" s="364"/>
      <c r="Q14" s="364"/>
      <c r="R14" s="364"/>
      <c r="S14" s="364"/>
      <c r="T14" s="364"/>
    </row>
    <row r="15" spans="1:20" ht="15" customHeight="1">
      <c r="A15" s="202">
        <v>4823</v>
      </c>
      <c r="B15" s="202">
        <v>2310</v>
      </c>
      <c r="C15" s="202">
        <v>6121</v>
      </c>
      <c r="D15" s="202">
        <v>13</v>
      </c>
      <c r="E15" s="200" t="s">
        <v>70</v>
      </c>
      <c r="F15" s="454">
        <v>5545</v>
      </c>
      <c r="G15" s="198">
        <v>5545</v>
      </c>
      <c r="H15" s="199"/>
      <c r="I15" s="199">
        <v>6274000</v>
      </c>
      <c r="J15" s="199"/>
      <c r="K15" s="199">
        <f t="shared" si="0"/>
        <v>6274000</v>
      </c>
      <c r="L15" s="199">
        <v>6260765.97</v>
      </c>
      <c r="M15" s="199">
        <f>L15/K15*100</f>
        <v>99.78906550844756</v>
      </c>
      <c r="N15" s="455" t="s">
        <v>59</v>
      </c>
      <c r="P15" s="364"/>
      <c r="Q15" s="364"/>
      <c r="R15" s="364"/>
      <c r="S15" s="364"/>
      <c r="T15" s="364"/>
    </row>
    <row r="16" spans="1:20" ht="15" customHeight="1">
      <c r="A16" s="202">
        <v>4828</v>
      </c>
      <c r="B16" s="202">
        <v>2321</v>
      </c>
      <c r="C16" s="202">
        <v>6121</v>
      </c>
      <c r="D16" s="202">
        <v>14</v>
      </c>
      <c r="E16" s="200" t="s">
        <v>71</v>
      </c>
      <c r="F16" s="454">
        <v>3200</v>
      </c>
      <c r="G16" s="198">
        <v>3200</v>
      </c>
      <c r="H16" s="199"/>
      <c r="I16" s="199">
        <v>3581000</v>
      </c>
      <c r="J16" s="199"/>
      <c r="K16" s="199">
        <f t="shared" si="0"/>
        <v>3581000</v>
      </c>
      <c r="L16" s="199">
        <v>3580387.3</v>
      </c>
      <c r="M16" s="199">
        <f>L16/K16*100</f>
        <v>99.98289025411896</v>
      </c>
      <c r="N16" s="455" t="s">
        <v>59</v>
      </c>
      <c r="P16" s="364"/>
      <c r="Q16" s="364"/>
      <c r="R16" s="364"/>
      <c r="S16" s="364"/>
      <c r="T16" s="364"/>
    </row>
    <row r="17" spans="1:20" ht="15" customHeight="1">
      <c r="A17" s="202">
        <v>4830</v>
      </c>
      <c r="B17" s="202">
        <v>2321</v>
      </c>
      <c r="C17" s="202">
        <v>6121</v>
      </c>
      <c r="D17" s="202">
        <v>15</v>
      </c>
      <c r="E17" s="200" t="s">
        <v>72</v>
      </c>
      <c r="F17" s="454">
        <v>3100</v>
      </c>
      <c r="G17" s="198">
        <v>3100</v>
      </c>
      <c r="H17" s="199"/>
      <c r="I17" s="199">
        <v>3167000</v>
      </c>
      <c r="J17" s="199"/>
      <c r="K17" s="199">
        <f t="shared" si="0"/>
        <v>3167000</v>
      </c>
      <c r="L17" s="199">
        <v>3166299.6</v>
      </c>
      <c r="M17" s="199">
        <f>L17/K17*100</f>
        <v>99.97788443321755</v>
      </c>
      <c r="N17" s="455" t="s">
        <v>59</v>
      </c>
      <c r="P17" s="364"/>
      <c r="Q17" s="364"/>
      <c r="R17" s="364"/>
      <c r="S17" s="364"/>
      <c r="T17" s="364"/>
    </row>
    <row r="18" spans="1:20" ht="15" customHeight="1" thickBot="1">
      <c r="A18" s="229">
        <v>610</v>
      </c>
      <c r="B18" s="229">
        <v>2321</v>
      </c>
      <c r="C18" s="229">
        <v>6121</v>
      </c>
      <c r="D18" s="202">
        <v>16</v>
      </c>
      <c r="E18" s="230" t="s">
        <v>73</v>
      </c>
      <c r="F18" s="505">
        <v>500</v>
      </c>
      <c r="G18" s="460">
        <v>500</v>
      </c>
      <c r="H18" s="266"/>
      <c r="I18" s="266">
        <v>500000</v>
      </c>
      <c r="J18" s="266"/>
      <c r="K18" s="199">
        <f t="shared" si="0"/>
        <v>500000</v>
      </c>
      <c r="L18" s="199">
        <v>499544.2</v>
      </c>
      <c r="M18" s="199">
        <f>L18/K18*100</f>
        <v>99.90884</v>
      </c>
      <c r="N18" s="455" t="s">
        <v>59</v>
      </c>
      <c r="P18" s="364"/>
      <c r="Q18" s="364"/>
      <c r="R18" s="364"/>
      <c r="S18" s="364"/>
      <c r="T18" s="364"/>
    </row>
    <row r="19" spans="1:20" s="475" customFormat="1" ht="15" customHeight="1" thickBot="1">
      <c r="A19" s="470"/>
      <c r="B19" s="470"/>
      <c r="C19" s="470"/>
      <c r="D19" s="470"/>
      <c r="E19" s="452" t="s">
        <v>184</v>
      </c>
      <c r="F19" s="471"/>
      <c r="G19" s="471">
        <f aca="true" t="shared" si="2" ref="G19:L19">SUM(G3:G18)</f>
        <v>66374</v>
      </c>
      <c r="H19" s="472">
        <f t="shared" si="2"/>
        <v>0</v>
      </c>
      <c r="I19" s="472">
        <f t="shared" si="2"/>
        <v>66374000</v>
      </c>
      <c r="J19" s="472">
        <f t="shared" si="2"/>
        <v>0</v>
      </c>
      <c r="K19" s="472">
        <f t="shared" si="2"/>
        <v>66374000</v>
      </c>
      <c r="L19" s="472">
        <f t="shared" si="2"/>
        <v>65571612.739999995</v>
      </c>
      <c r="M19" s="472">
        <f>L19/K19*100</f>
        <v>98.79111209208425</v>
      </c>
      <c r="N19" s="473"/>
      <c r="O19" s="474"/>
      <c r="P19" s="474"/>
      <c r="Q19" s="474"/>
      <c r="R19" s="474"/>
      <c r="S19" s="474"/>
      <c r="T19" s="474"/>
    </row>
    <row r="20" spans="1:20" s="297" customFormat="1" ht="8.25" customHeight="1">
      <c r="A20" s="476"/>
      <c r="B20" s="476"/>
      <c r="C20" s="476"/>
      <c r="D20" s="476"/>
      <c r="E20" s="477"/>
      <c r="F20" s="414"/>
      <c r="G20" s="414"/>
      <c r="H20" s="414"/>
      <c r="I20" s="414"/>
      <c r="J20" s="414"/>
      <c r="K20" s="414"/>
      <c r="L20" s="414"/>
      <c r="M20" s="414"/>
      <c r="N20" s="478"/>
      <c r="O20" s="296"/>
      <c r="P20" s="296"/>
      <c r="Q20" s="296"/>
      <c r="R20" s="296"/>
      <c r="S20" s="296"/>
      <c r="T20" s="296"/>
    </row>
    <row r="21" spans="5:20" ht="12.75">
      <c r="E21" s="479"/>
      <c r="F21" s="480"/>
      <c r="G21" s="480"/>
      <c r="H21" s="480"/>
      <c r="I21" s="480"/>
      <c r="J21" s="480"/>
      <c r="K21" s="480"/>
      <c r="L21" s="480"/>
      <c r="M21" s="480"/>
      <c r="P21" s="364"/>
      <c r="Q21" s="364"/>
      <c r="R21" s="364"/>
      <c r="S21" s="364"/>
      <c r="T21" s="364"/>
    </row>
    <row r="22" spans="14:20" ht="12.75">
      <c r="N22" s="191"/>
      <c r="P22" s="364"/>
      <c r="Q22" s="364"/>
      <c r="R22" s="364"/>
      <c r="S22" s="364"/>
      <c r="T22" s="364"/>
    </row>
    <row r="23" spans="5:20" ht="15.75">
      <c r="E23" s="481"/>
      <c r="G23" s="482"/>
      <c r="H23" s="482"/>
      <c r="I23" s="482"/>
      <c r="J23" s="482"/>
      <c r="K23" s="482"/>
      <c r="L23" s="482"/>
      <c r="M23" s="482"/>
      <c r="P23" s="364"/>
      <c r="Q23" s="364"/>
      <c r="R23" s="364"/>
      <c r="S23" s="364"/>
      <c r="T23" s="364"/>
    </row>
    <row r="24" spans="16:20" ht="12.75">
      <c r="P24" s="364"/>
      <c r="Q24" s="364"/>
      <c r="R24" s="364"/>
      <c r="S24" s="364"/>
      <c r="T24" s="364"/>
    </row>
    <row r="25" spans="7:20" ht="12.75">
      <c r="G25" s="480"/>
      <c r="H25" s="480"/>
      <c r="I25" s="480"/>
      <c r="J25" s="480"/>
      <c r="K25" s="480"/>
      <c r="L25" s="480"/>
      <c r="M25" s="480"/>
      <c r="P25" s="364"/>
      <c r="Q25" s="364"/>
      <c r="R25" s="364"/>
      <c r="S25" s="364"/>
      <c r="T25" s="364"/>
    </row>
    <row r="26" spans="5:20" ht="16.5" thickBot="1">
      <c r="E26" s="481"/>
      <c r="P26" s="364"/>
      <c r="Q26" s="364"/>
      <c r="R26" s="364"/>
      <c r="S26" s="364"/>
      <c r="T26" s="364"/>
    </row>
    <row r="27" spans="5:20" ht="13.5" thickBot="1">
      <c r="E27" s="483"/>
      <c r="G27" s="484"/>
      <c r="H27" s="191"/>
      <c r="I27" s="191"/>
      <c r="J27" s="191"/>
      <c r="K27" s="191"/>
      <c r="L27" s="191"/>
      <c r="M27" s="191"/>
      <c r="P27" s="364"/>
      <c r="Q27" s="364"/>
      <c r="R27" s="364"/>
      <c r="S27" s="364"/>
      <c r="T27" s="364"/>
    </row>
    <row r="28" spans="5:20" ht="12.75">
      <c r="E28" s="190"/>
      <c r="P28" s="364"/>
      <c r="Q28" s="364"/>
      <c r="R28" s="364"/>
      <c r="S28" s="364"/>
      <c r="T28" s="364"/>
    </row>
    <row r="29" spans="5:20" ht="14.25" customHeight="1">
      <c r="E29" s="286"/>
      <c r="F29" s="1072"/>
      <c r="G29" s="1072"/>
      <c r="H29" s="1072"/>
      <c r="I29" s="1072"/>
      <c r="J29" s="1072"/>
      <c r="K29" s="1072"/>
      <c r="L29" s="1072"/>
      <c r="M29" s="1072"/>
      <c r="N29" s="1072"/>
      <c r="P29" s="364"/>
      <c r="Q29" s="364"/>
      <c r="R29" s="364"/>
      <c r="S29" s="364"/>
      <c r="T29" s="364"/>
    </row>
    <row r="30" spans="5:20" ht="12.75">
      <c r="E30" s="286"/>
      <c r="P30" s="364"/>
      <c r="Q30" s="364"/>
      <c r="R30" s="364"/>
      <c r="S30" s="364"/>
      <c r="T30" s="364"/>
    </row>
    <row r="31" spans="16:20" ht="12.75">
      <c r="P31" s="364"/>
      <c r="Q31" s="364"/>
      <c r="R31" s="364"/>
      <c r="S31" s="364"/>
      <c r="T31" s="364"/>
    </row>
    <row r="32" spans="5:20" ht="12.75">
      <c r="E32" s="286"/>
      <c r="P32" s="364"/>
      <c r="Q32" s="364"/>
      <c r="R32" s="364"/>
      <c r="S32" s="364"/>
      <c r="T32" s="364"/>
    </row>
    <row r="33" spans="5:20" ht="12.75">
      <c r="E33" s="286"/>
      <c r="P33" s="364"/>
      <c r="Q33" s="364"/>
      <c r="R33" s="364"/>
      <c r="S33" s="364"/>
      <c r="T33" s="364"/>
    </row>
    <row r="34" spans="5:20" ht="12.75">
      <c r="E34" s="286"/>
      <c r="P34" s="364"/>
      <c r="Q34" s="364"/>
      <c r="R34" s="364"/>
      <c r="S34" s="364"/>
      <c r="T34" s="364"/>
    </row>
    <row r="35" spans="5:20" ht="12.75">
      <c r="E35" s="286"/>
      <c r="P35" s="364"/>
      <c r="Q35" s="364"/>
      <c r="R35" s="364"/>
      <c r="S35" s="364"/>
      <c r="T35" s="364"/>
    </row>
    <row r="36" spans="5:20" ht="12.75">
      <c r="E36" s="286"/>
      <c r="P36" s="364"/>
      <c r="Q36" s="364"/>
      <c r="R36" s="364"/>
      <c r="S36" s="364"/>
      <c r="T36" s="364"/>
    </row>
    <row r="37" spans="5:20" ht="12.75">
      <c r="E37" s="286"/>
      <c r="P37" s="364"/>
      <c r="Q37" s="364"/>
      <c r="R37" s="364"/>
      <c r="S37" s="364"/>
      <c r="T37" s="364"/>
    </row>
    <row r="38" spans="5:20" ht="12.75">
      <c r="E38" s="286"/>
      <c r="P38" s="364"/>
      <c r="Q38" s="364"/>
      <c r="R38" s="364"/>
      <c r="S38" s="364"/>
      <c r="T38" s="364"/>
    </row>
    <row r="39" spans="5:20" ht="12.75">
      <c r="E39" s="286"/>
      <c r="P39" s="364"/>
      <c r="Q39" s="364"/>
      <c r="R39" s="364"/>
      <c r="S39" s="364"/>
      <c r="T39" s="364"/>
    </row>
    <row r="40" ht="12.75">
      <c r="E40" s="286"/>
    </row>
    <row r="41" ht="12.75">
      <c r="E41" s="286"/>
    </row>
    <row r="42" ht="12.75">
      <c r="E42" s="286"/>
    </row>
    <row r="43" ht="12.75">
      <c r="E43" s="286"/>
    </row>
    <row r="44" ht="12.75">
      <c r="E44" s="286"/>
    </row>
    <row r="45" ht="12.75">
      <c r="E45" s="286"/>
    </row>
    <row r="46" ht="12.75">
      <c r="E46" s="286"/>
    </row>
    <row r="47" ht="12.75">
      <c r="E47" s="286"/>
    </row>
    <row r="48" ht="12.75">
      <c r="E48" s="286"/>
    </row>
    <row r="49" ht="12.75">
      <c r="E49" s="286"/>
    </row>
    <row r="50" ht="12.75">
      <c r="E50" s="286"/>
    </row>
    <row r="51" ht="12.75">
      <c r="E51" s="286"/>
    </row>
    <row r="52" ht="12.75">
      <c r="E52" s="286"/>
    </row>
  </sheetData>
  <mergeCells count="1">
    <mergeCell ref="F29:N29"/>
  </mergeCells>
  <printOptions/>
  <pageMargins left="0.47" right="0.2" top="0.8267716535433072" bottom="0.5511811023622047" header="0.5118110236220472" footer="0.2362204724409449"/>
  <pageSetup firstPageNumber="19" useFirstPageNumber="1" horizontalDpi="300" verticalDpi="300" orientation="landscape" paperSize="9" scale="80" r:id="rId1"/>
  <headerFooter alignWithMargins="0">
    <oddHeader>&amp;C&amp;"Arial,Tučné"&amp;12Investiční akce na rok 2008 - individuální příslib&amp;RPříloha č. 5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45"/>
  <sheetViews>
    <sheetView zoomScale="90" zoomScaleNormal="90" zoomScaleSheetLayoutView="100" workbookViewId="0" topLeftCell="A1">
      <pane xSplit="5" ySplit="1" topLeftCell="G2" activePane="bottomRight" state="frozen"/>
      <selection pane="topLeft" activeCell="A43" sqref="A43"/>
      <selection pane="topRight" activeCell="A43" sqref="A43"/>
      <selection pane="bottomLeft" activeCell="A43" sqref="A43"/>
      <selection pane="bottomRight" activeCell="L18" sqref="L18"/>
    </sheetView>
  </sheetViews>
  <sheetFormatPr defaultColWidth="9.00390625" defaultRowHeight="12.75" outlineLevelCol="1"/>
  <cols>
    <col min="1" max="1" width="7.75390625" style="285" customWidth="1"/>
    <col min="2" max="3" width="6.00390625" style="285" customWidth="1"/>
    <col min="4" max="4" width="3.875" style="285" customWidth="1"/>
    <col min="5" max="5" width="51.625" style="192" customWidth="1"/>
    <col min="6" max="6" width="11.00390625" style="287" hidden="1" customWidth="1"/>
    <col min="7" max="7" width="16.625" style="287" customWidth="1"/>
    <col min="8" max="8" width="18.00390625" style="287" hidden="1" customWidth="1"/>
    <col min="9" max="10" width="16.75390625" style="287" hidden="1" customWidth="1" outlineLevel="1"/>
    <col min="11" max="11" width="16.00390625" style="287" customWidth="1" collapsed="1"/>
    <col min="12" max="12" width="16.00390625" style="287" customWidth="1" outlineLevel="1"/>
    <col min="13" max="13" width="9.125" style="287" customWidth="1" outlineLevel="1"/>
    <col min="14" max="14" width="32.375" style="363" customWidth="1"/>
    <col min="15" max="15" width="15.125" style="364" customWidth="1"/>
    <col min="16" max="16384" width="9.125" style="193" customWidth="1"/>
  </cols>
  <sheetData>
    <row r="1" spans="1:14" s="365" customFormat="1" ht="52.5" customHeight="1" thickBot="1">
      <c r="A1" s="365" t="s">
        <v>879</v>
      </c>
      <c r="B1" s="365" t="s">
        <v>880</v>
      </c>
      <c r="C1" s="365" t="s">
        <v>881</v>
      </c>
      <c r="E1" s="366" t="s">
        <v>882</v>
      </c>
      <c r="F1" s="366" t="s">
        <v>1043</v>
      </c>
      <c r="G1" s="186" t="s">
        <v>188</v>
      </c>
      <c r="H1" s="186" t="s">
        <v>762</v>
      </c>
      <c r="I1" s="186" t="s">
        <v>160</v>
      </c>
      <c r="J1" s="186" t="s">
        <v>762</v>
      </c>
      <c r="K1" s="186" t="s">
        <v>161</v>
      </c>
      <c r="L1" s="186" t="s">
        <v>422</v>
      </c>
      <c r="M1" s="186" t="s">
        <v>182</v>
      </c>
      <c r="N1" s="365" t="s">
        <v>641</v>
      </c>
    </row>
    <row r="2" spans="1:20" ht="18.75" customHeight="1">
      <c r="A2" s="188" t="s">
        <v>162</v>
      </c>
      <c r="B2" s="190"/>
      <c r="C2" s="190"/>
      <c r="D2" s="190"/>
      <c r="E2" s="190"/>
      <c r="F2" s="191"/>
      <c r="G2" s="191"/>
      <c r="H2" s="191"/>
      <c r="I2" s="191"/>
      <c r="J2" s="191"/>
      <c r="K2" s="191"/>
      <c r="L2" s="191"/>
      <c r="M2" s="191"/>
      <c r="P2" s="364"/>
      <c r="Q2" s="364"/>
      <c r="R2" s="364"/>
      <c r="S2" s="364"/>
      <c r="T2" s="364"/>
    </row>
    <row r="3" spans="1:20" ht="15" customHeight="1">
      <c r="A3" s="202">
        <v>753</v>
      </c>
      <c r="B3" s="202">
        <v>3639</v>
      </c>
      <c r="C3" s="202">
        <v>6130</v>
      </c>
      <c r="D3" s="202">
        <v>1</v>
      </c>
      <c r="E3" s="200" t="s">
        <v>163</v>
      </c>
      <c r="F3" s="454"/>
      <c r="G3" s="198">
        <v>0</v>
      </c>
      <c r="H3" s="199">
        <v>5494261</v>
      </c>
      <c r="I3" s="199">
        <f>5494261-2652371</f>
        <v>2841890</v>
      </c>
      <c r="J3" s="199"/>
      <c r="K3" s="199">
        <f aca="true" t="shared" si="0" ref="K3:K11">I3+J3</f>
        <v>2841890</v>
      </c>
      <c r="L3" s="199">
        <v>2841890</v>
      </c>
      <c r="M3" s="199">
        <f>L3/K3*100</f>
        <v>100</v>
      </c>
      <c r="N3" s="455" t="s">
        <v>164</v>
      </c>
      <c r="P3" s="364"/>
      <c r="Q3" s="364"/>
      <c r="R3" s="364"/>
      <c r="S3" s="364"/>
      <c r="T3" s="364"/>
    </row>
    <row r="4" spans="1:20" ht="15" customHeight="1">
      <c r="A4" s="202">
        <v>11063</v>
      </c>
      <c r="B4" s="202">
        <v>2321</v>
      </c>
      <c r="C4" s="202">
        <v>6121</v>
      </c>
      <c r="D4" s="202">
        <v>2</v>
      </c>
      <c r="E4" s="200" t="s">
        <v>165</v>
      </c>
      <c r="F4" s="454"/>
      <c r="G4" s="198">
        <v>0</v>
      </c>
      <c r="H4" s="199">
        <f>192012.58+48876275.8</f>
        <v>49068288.379999995</v>
      </c>
      <c r="I4" s="199">
        <v>52209799.38</v>
      </c>
      <c r="J4" s="199">
        <v>402371</v>
      </c>
      <c r="K4" s="199">
        <f t="shared" si="0"/>
        <v>52612170.38</v>
      </c>
      <c r="L4" s="199">
        <f>34030939.97+18581230.41</f>
        <v>52612170.379999995</v>
      </c>
      <c r="M4" s="199">
        <f>L4/K4*100</f>
        <v>99.99999999999999</v>
      </c>
      <c r="N4" s="455" t="s">
        <v>166</v>
      </c>
      <c r="P4" s="364"/>
      <c r="Q4" s="364"/>
      <c r="R4" s="364"/>
      <c r="S4" s="364"/>
      <c r="T4" s="364"/>
    </row>
    <row r="5" spans="1:14" s="267" customFormat="1" ht="15" customHeight="1">
      <c r="A5" s="456">
        <v>14750</v>
      </c>
      <c r="B5" s="457">
        <v>2310</v>
      </c>
      <c r="C5" s="457">
        <v>6121</v>
      </c>
      <c r="D5" s="195">
        <v>3</v>
      </c>
      <c r="E5" s="200" t="s">
        <v>709</v>
      </c>
      <c r="F5" s="197"/>
      <c r="G5" s="198">
        <v>0</v>
      </c>
      <c r="H5" s="199">
        <v>77604.2</v>
      </c>
      <c r="I5" s="199">
        <f>G5+H5</f>
        <v>77604.2</v>
      </c>
      <c r="J5" s="199"/>
      <c r="K5" s="199">
        <f t="shared" si="0"/>
        <v>77604.2</v>
      </c>
      <c r="L5" s="199">
        <v>77604.2</v>
      </c>
      <c r="M5" s="199">
        <f>L5/K5*100</f>
        <v>100</v>
      </c>
      <c r="N5" s="455" t="s">
        <v>166</v>
      </c>
    </row>
    <row r="6" spans="1:14" s="267" customFormat="1" ht="15" customHeight="1" hidden="1">
      <c r="A6" s="456">
        <v>24774</v>
      </c>
      <c r="B6" s="457">
        <v>2212</v>
      </c>
      <c r="C6" s="457">
        <v>6121</v>
      </c>
      <c r="D6" s="202">
        <v>4</v>
      </c>
      <c r="E6" s="200" t="s">
        <v>167</v>
      </c>
      <c r="F6" s="197"/>
      <c r="G6" s="198">
        <v>0</v>
      </c>
      <c r="H6" s="199">
        <v>2500000</v>
      </c>
      <c r="I6" s="199">
        <v>0</v>
      </c>
      <c r="J6" s="199"/>
      <c r="K6" s="199">
        <f t="shared" si="0"/>
        <v>0</v>
      </c>
      <c r="L6" s="199"/>
      <c r="M6" s="199" t="e">
        <f>L6/K6*100</f>
        <v>#DIV/0!</v>
      </c>
      <c r="N6" s="455" t="s">
        <v>166</v>
      </c>
    </row>
    <row r="7" spans="1:14" s="461" customFormat="1" ht="15" customHeight="1">
      <c r="A7" s="458">
        <v>24850</v>
      </c>
      <c r="B7" s="459">
        <v>2212</v>
      </c>
      <c r="C7" s="459">
        <v>6121</v>
      </c>
      <c r="D7" s="195">
        <v>5</v>
      </c>
      <c r="E7" s="230" t="s">
        <v>168</v>
      </c>
      <c r="F7" s="270"/>
      <c r="G7" s="460">
        <v>0</v>
      </c>
      <c r="H7" s="266"/>
      <c r="I7" s="266">
        <v>259420</v>
      </c>
      <c r="J7" s="266"/>
      <c r="K7" s="199">
        <f t="shared" si="0"/>
        <v>259420</v>
      </c>
      <c r="L7" s="199">
        <v>259420</v>
      </c>
      <c r="M7" s="199">
        <f aca="true" t="shared" si="1" ref="M7:M12">L7/K7*100</f>
        <v>100</v>
      </c>
      <c r="N7" s="455" t="s">
        <v>166</v>
      </c>
    </row>
    <row r="8" spans="1:14" s="461" customFormat="1" ht="15" customHeight="1">
      <c r="A8" s="458">
        <v>24851</v>
      </c>
      <c r="B8" s="459">
        <v>2212</v>
      </c>
      <c r="C8" s="459">
        <v>6121</v>
      </c>
      <c r="D8" s="202">
        <v>6</v>
      </c>
      <c r="E8" s="230" t="s">
        <v>169</v>
      </c>
      <c r="F8" s="270"/>
      <c r="G8" s="460">
        <v>0</v>
      </c>
      <c r="H8" s="266"/>
      <c r="I8" s="266">
        <v>450000</v>
      </c>
      <c r="J8" s="266"/>
      <c r="K8" s="199">
        <f t="shared" si="0"/>
        <v>450000</v>
      </c>
      <c r="L8" s="199">
        <v>450000</v>
      </c>
      <c r="M8" s="199">
        <f t="shared" si="1"/>
        <v>100</v>
      </c>
      <c r="N8" s="455" t="s">
        <v>166</v>
      </c>
    </row>
    <row r="9" spans="1:14" s="461" customFormat="1" ht="15" customHeight="1">
      <c r="A9" s="458">
        <v>24852</v>
      </c>
      <c r="B9" s="459">
        <v>2212</v>
      </c>
      <c r="C9" s="459">
        <v>6121</v>
      </c>
      <c r="D9" s="195">
        <v>7</v>
      </c>
      <c r="E9" s="230" t="s">
        <v>170</v>
      </c>
      <c r="F9" s="270"/>
      <c r="G9" s="460">
        <v>0</v>
      </c>
      <c r="H9" s="266"/>
      <c r="I9" s="266">
        <v>603592</v>
      </c>
      <c r="J9" s="266"/>
      <c r="K9" s="199">
        <f t="shared" si="0"/>
        <v>603592</v>
      </c>
      <c r="L9" s="199">
        <v>603592</v>
      </c>
      <c r="M9" s="199">
        <f t="shared" si="1"/>
        <v>100</v>
      </c>
      <c r="N9" s="455" t="s">
        <v>166</v>
      </c>
    </row>
    <row r="10" spans="1:14" s="461" customFormat="1" ht="15" customHeight="1">
      <c r="A10" s="458">
        <v>24854</v>
      </c>
      <c r="B10" s="459">
        <v>2212</v>
      </c>
      <c r="C10" s="459">
        <v>6121</v>
      </c>
      <c r="D10" s="202">
        <v>8</v>
      </c>
      <c r="E10" s="230" t="s">
        <v>171</v>
      </c>
      <c r="F10" s="270"/>
      <c r="G10" s="460">
        <v>0</v>
      </c>
      <c r="H10" s="266"/>
      <c r="I10" s="266">
        <v>295477</v>
      </c>
      <c r="J10" s="266"/>
      <c r="K10" s="199">
        <f t="shared" si="0"/>
        <v>295477</v>
      </c>
      <c r="L10" s="199">
        <v>295477</v>
      </c>
      <c r="M10" s="199">
        <f t="shared" si="1"/>
        <v>100</v>
      </c>
      <c r="N10" s="455" t="s">
        <v>166</v>
      </c>
    </row>
    <row r="11" spans="1:14" s="469" customFormat="1" ht="15" customHeight="1" thickBot="1">
      <c r="A11" s="462">
        <v>24759</v>
      </c>
      <c r="B11" s="463">
        <v>2321</v>
      </c>
      <c r="C11" s="463">
        <v>6121</v>
      </c>
      <c r="D11" s="195">
        <v>9</v>
      </c>
      <c r="E11" s="464" t="s">
        <v>277</v>
      </c>
      <c r="F11" s="465"/>
      <c r="G11" s="466">
        <v>0</v>
      </c>
      <c r="H11" s="467">
        <v>34120</v>
      </c>
      <c r="I11" s="467">
        <f>G11+H11</f>
        <v>34120</v>
      </c>
      <c r="J11" s="467"/>
      <c r="K11" s="199">
        <f t="shared" si="0"/>
        <v>34120</v>
      </c>
      <c r="L11" s="266">
        <v>34120</v>
      </c>
      <c r="M11" s="199">
        <f t="shared" si="1"/>
        <v>100</v>
      </c>
      <c r="N11" s="468" t="s">
        <v>166</v>
      </c>
    </row>
    <row r="12" spans="1:20" s="475" customFormat="1" ht="15" customHeight="1" thickBot="1">
      <c r="A12" s="470"/>
      <c r="B12" s="470"/>
      <c r="C12" s="470"/>
      <c r="D12" s="470"/>
      <c r="E12" s="452" t="s">
        <v>184</v>
      </c>
      <c r="F12" s="471"/>
      <c r="G12" s="471">
        <f>SUM(G3:G4)</f>
        <v>0</v>
      </c>
      <c r="H12" s="472">
        <f>SUM(H3:H11)</f>
        <v>57174273.58</v>
      </c>
      <c r="I12" s="472">
        <f>SUM(I3:I11)</f>
        <v>56771902.580000006</v>
      </c>
      <c r="J12" s="472">
        <f>SUM(J3:J11)</f>
        <v>402371</v>
      </c>
      <c r="K12" s="472">
        <f>SUM(K3:K11)</f>
        <v>57174273.580000006</v>
      </c>
      <c r="L12" s="472">
        <f>SUM(L3:L11)</f>
        <v>57174273.58</v>
      </c>
      <c r="M12" s="472">
        <f t="shared" si="1"/>
        <v>99.99999999999999</v>
      </c>
      <c r="N12" s="473"/>
      <c r="O12" s="474"/>
      <c r="P12" s="474"/>
      <c r="Q12" s="474"/>
      <c r="R12" s="474"/>
      <c r="S12" s="474"/>
      <c r="T12" s="474"/>
    </row>
    <row r="13" spans="1:20" s="297" customFormat="1" ht="8.25" customHeight="1">
      <c r="A13" s="476"/>
      <c r="B13" s="476"/>
      <c r="C13" s="476"/>
      <c r="D13" s="476"/>
      <c r="E13" s="477"/>
      <c r="F13" s="414"/>
      <c r="G13" s="414"/>
      <c r="H13" s="414"/>
      <c r="I13" s="414"/>
      <c r="J13" s="414"/>
      <c r="K13" s="414"/>
      <c r="L13" s="414"/>
      <c r="M13" s="414"/>
      <c r="N13" s="478"/>
      <c r="O13" s="296"/>
      <c r="P13" s="296"/>
      <c r="Q13" s="296"/>
      <c r="R13" s="296"/>
      <c r="S13" s="296"/>
      <c r="T13" s="296"/>
    </row>
    <row r="14" spans="5:20" ht="12.75">
      <c r="E14" s="479"/>
      <c r="F14" s="480"/>
      <c r="G14" s="480"/>
      <c r="H14" s="480"/>
      <c r="I14" s="480"/>
      <c r="J14" s="480"/>
      <c r="K14" s="480"/>
      <c r="L14" s="480"/>
      <c r="M14" s="480"/>
      <c r="P14" s="364"/>
      <c r="Q14" s="364"/>
      <c r="R14" s="364"/>
      <c r="S14" s="364"/>
      <c r="T14" s="364"/>
    </row>
    <row r="15" spans="14:20" ht="12.75">
      <c r="N15" s="191"/>
      <c r="P15" s="364"/>
      <c r="Q15" s="364"/>
      <c r="R15" s="364"/>
      <c r="S15" s="364"/>
      <c r="T15" s="364"/>
    </row>
    <row r="16" spans="5:20" ht="15.75">
      <c r="E16" s="481"/>
      <c r="G16" s="482"/>
      <c r="H16" s="482"/>
      <c r="I16" s="482"/>
      <c r="J16" s="482"/>
      <c r="K16" s="482"/>
      <c r="L16" s="482"/>
      <c r="M16" s="482"/>
      <c r="P16" s="364"/>
      <c r="Q16" s="364"/>
      <c r="R16" s="364"/>
      <c r="S16" s="364"/>
      <c r="T16" s="364"/>
    </row>
    <row r="17" spans="16:20" ht="12.75">
      <c r="P17" s="364"/>
      <c r="Q17" s="364"/>
      <c r="R17" s="364"/>
      <c r="S17" s="364"/>
      <c r="T17" s="364"/>
    </row>
    <row r="18" spans="7:20" ht="12.75">
      <c r="G18" s="480"/>
      <c r="H18" s="480"/>
      <c r="I18" s="480"/>
      <c r="J18" s="480"/>
      <c r="K18" s="480"/>
      <c r="L18" s="480"/>
      <c r="M18" s="480"/>
      <c r="P18" s="364"/>
      <c r="Q18" s="364"/>
      <c r="R18" s="364"/>
      <c r="S18" s="364"/>
      <c r="T18" s="364"/>
    </row>
    <row r="19" spans="5:20" ht="16.5" thickBot="1">
      <c r="E19" s="481"/>
      <c r="P19" s="364"/>
      <c r="Q19" s="364"/>
      <c r="R19" s="364"/>
      <c r="S19" s="364"/>
      <c r="T19" s="364"/>
    </row>
    <row r="20" spans="5:20" ht="13.5" thickBot="1">
      <c r="E20" s="483"/>
      <c r="G20" s="484"/>
      <c r="H20" s="191"/>
      <c r="I20" s="191"/>
      <c r="J20" s="191"/>
      <c r="K20" s="191"/>
      <c r="L20" s="191"/>
      <c r="M20" s="191"/>
      <c r="P20" s="364"/>
      <c r="Q20" s="364"/>
      <c r="R20" s="364"/>
      <c r="S20" s="364"/>
      <c r="T20" s="364"/>
    </row>
    <row r="21" spans="5:20" ht="12.75">
      <c r="E21" s="190"/>
      <c r="P21" s="364"/>
      <c r="Q21" s="364"/>
      <c r="R21" s="364"/>
      <c r="S21" s="364"/>
      <c r="T21" s="364"/>
    </row>
    <row r="22" spans="5:20" ht="14.25" customHeight="1">
      <c r="E22" s="286"/>
      <c r="F22" s="1072"/>
      <c r="G22" s="1072"/>
      <c r="H22" s="1072"/>
      <c r="I22" s="1072"/>
      <c r="J22" s="1072"/>
      <c r="K22" s="1072"/>
      <c r="L22" s="1072"/>
      <c r="M22" s="1072"/>
      <c r="N22" s="1072"/>
      <c r="P22" s="364"/>
      <c r="Q22" s="364"/>
      <c r="R22" s="364"/>
      <c r="S22" s="364"/>
      <c r="T22" s="364"/>
    </row>
    <row r="23" spans="5:20" ht="12.75">
      <c r="E23" s="286"/>
      <c r="P23" s="364"/>
      <c r="Q23" s="364"/>
      <c r="R23" s="364"/>
      <c r="S23" s="364"/>
      <c r="T23" s="364"/>
    </row>
    <row r="24" spans="16:20" ht="12.75">
      <c r="P24" s="364"/>
      <c r="Q24" s="364"/>
      <c r="R24" s="364"/>
      <c r="S24" s="364"/>
      <c r="T24" s="364"/>
    </row>
    <row r="25" spans="5:20" ht="12.75">
      <c r="E25" s="286"/>
      <c r="P25" s="364"/>
      <c r="Q25" s="364"/>
      <c r="R25" s="364"/>
      <c r="S25" s="364"/>
      <c r="T25" s="364"/>
    </row>
    <row r="26" spans="5:20" ht="12.75">
      <c r="E26" s="286"/>
      <c r="P26" s="364"/>
      <c r="Q26" s="364"/>
      <c r="R26" s="364"/>
      <c r="S26" s="364"/>
      <c r="T26" s="364"/>
    </row>
    <row r="27" spans="5:20" ht="12.75">
      <c r="E27" s="286"/>
      <c r="P27" s="364"/>
      <c r="Q27" s="364"/>
      <c r="R27" s="364"/>
      <c r="S27" s="364"/>
      <c r="T27" s="364"/>
    </row>
    <row r="28" spans="5:20" ht="12.75">
      <c r="E28" s="286"/>
      <c r="P28" s="364"/>
      <c r="Q28" s="364"/>
      <c r="R28" s="364"/>
      <c r="S28" s="364"/>
      <c r="T28" s="364"/>
    </row>
    <row r="29" spans="5:20" ht="12.75">
      <c r="E29" s="286"/>
      <c r="P29" s="364"/>
      <c r="Q29" s="364"/>
      <c r="R29" s="364"/>
      <c r="S29" s="364"/>
      <c r="T29" s="364"/>
    </row>
    <row r="30" spans="5:20" ht="12.75">
      <c r="E30" s="286"/>
      <c r="P30" s="364"/>
      <c r="Q30" s="364"/>
      <c r="R30" s="364"/>
      <c r="S30" s="364"/>
      <c r="T30" s="364"/>
    </row>
    <row r="31" spans="5:20" ht="12.75">
      <c r="E31" s="286"/>
      <c r="P31" s="364"/>
      <c r="Q31" s="364"/>
      <c r="R31" s="364"/>
      <c r="S31" s="364"/>
      <c r="T31" s="364"/>
    </row>
    <row r="32" spans="5:20" ht="12.75">
      <c r="E32" s="286"/>
      <c r="P32" s="364"/>
      <c r="Q32" s="364"/>
      <c r="R32" s="364"/>
      <c r="S32" s="364"/>
      <c r="T32" s="364"/>
    </row>
    <row r="33" ht="12.75">
      <c r="E33" s="286"/>
    </row>
    <row r="34" ht="12.75">
      <c r="E34" s="286"/>
    </row>
    <row r="35" ht="12.75">
      <c r="E35" s="286"/>
    </row>
    <row r="36" ht="12.75">
      <c r="E36" s="286"/>
    </row>
    <row r="37" ht="12.75">
      <c r="E37" s="286"/>
    </row>
    <row r="38" ht="12.75">
      <c r="E38" s="286"/>
    </row>
    <row r="39" ht="12.75">
      <c r="E39" s="286"/>
    </row>
    <row r="40" ht="12.75">
      <c r="E40" s="286"/>
    </row>
    <row r="41" ht="12.75">
      <c r="E41" s="286"/>
    </row>
    <row r="42" ht="12.75">
      <c r="E42" s="286"/>
    </row>
    <row r="43" ht="12.75">
      <c r="E43" s="286"/>
    </row>
    <row r="44" ht="12.75">
      <c r="E44" s="286"/>
    </row>
    <row r="45" ht="12.75">
      <c r="E45" s="286"/>
    </row>
  </sheetData>
  <mergeCells count="1">
    <mergeCell ref="F22:N22"/>
  </mergeCells>
  <printOptions/>
  <pageMargins left="0.75" right="0.2" top="0.8267716535433072" bottom="0.5511811023622047" header="0.5118110236220472" footer="0.2362204724409449"/>
  <pageSetup firstPageNumber="20" useFirstPageNumber="1" horizontalDpi="300" verticalDpi="300" orientation="landscape" paperSize="9" scale="80" r:id="rId1"/>
  <headerFooter alignWithMargins="0">
    <oddHeader>&amp;C&amp;"Arial,Tučné"&amp;12Investiční akce na rok 2008 - individuální příslib&amp;RPříloha č. 5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W19"/>
  <sheetViews>
    <sheetView tabSelected="1" workbookViewId="0" topLeftCell="E1">
      <selection activeCell="E20" sqref="E20"/>
    </sheetView>
  </sheetViews>
  <sheetFormatPr defaultColWidth="9.00390625" defaultRowHeight="15" customHeight="1" outlineLevelCol="1"/>
  <cols>
    <col min="1" max="1" width="5.25390625" style="506" customWidth="1"/>
    <col min="2" max="2" width="4.875" style="506" customWidth="1"/>
    <col min="3" max="3" width="6.25390625" style="506" customWidth="1"/>
    <col min="4" max="4" width="4.875" style="506" customWidth="1"/>
    <col min="5" max="5" width="50.375" style="506" customWidth="1"/>
    <col min="6" max="6" width="16.75390625" style="506" customWidth="1"/>
    <col min="7" max="8" width="15.875" style="506" hidden="1" customWidth="1" outlineLevel="1"/>
    <col min="9" max="9" width="15.875" style="506" hidden="1" customWidth="1" collapsed="1"/>
    <col min="10" max="10" width="17.125" style="506" hidden="1" customWidth="1"/>
    <col min="11" max="11" width="16.125" style="506" hidden="1" customWidth="1" outlineLevel="1"/>
    <col min="12" max="12" width="16.25390625" style="506" hidden="1" customWidth="1" outlineLevel="1"/>
    <col min="13" max="13" width="15.875" style="506" customWidth="1" collapsed="1"/>
    <col min="14" max="14" width="14.625" style="506" customWidth="1" outlineLevel="1"/>
    <col min="15" max="15" width="8.25390625" style="506" customWidth="1" outlineLevel="1"/>
    <col min="16" max="16" width="27.875" style="506" customWidth="1"/>
    <col min="17" max="16384" width="9.125" style="506" customWidth="1"/>
  </cols>
  <sheetData>
    <row r="1" ht="15" customHeight="1" thickBot="1"/>
    <row r="2" spans="1:16" s="510" customFormat="1" ht="51" customHeight="1" thickBot="1">
      <c r="A2" s="507" t="s">
        <v>879</v>
      </c>
      <c r="B2" s="507" t="s">
        <v>880</v>
      </c>
      <c r="C2" s="507" t="s">
        <v>881</v>
      </c>
      <c r="D2" s="507"/>
      <c r="E2" s="507" t="s">
        <v>882</v>
      </c>
      <c r="F2" s="508" t="s">
        <v>188</v>
      </c>
      <c r="G2" s="509" t="s">
        <v>75</v>
      </c>
      <c r="H2" s="509" t="s">
        <v>76</v>
      </c>
      <c r="I2" s="509" t="s">
        <v>77</v>
      </c>
      <c r="J2" s="509" t="s">
        <v>762</v>
      </c>
      <c r="K2" s="509" t="s">
        <v>78</v>
      </c>
      <c r="L2" s="509" t="s">
        <v>762</v>
      </c>
      <c r="M2" s="509" t="s">
        <v>79</v>
      </c>
      <c r="N2" s="509" t="s">
        <v>423</v>
      </c>
      <c r="O2" s="509" t="s">
        <v>182</v>
      </c>
      <c r="P2" s="507" t="s">
        <v>641</v>
      </c>
    </row>
    <row r="3" spans="1:16" ht="21" customHeight="1">
      <c r="A3" s="1074" t="s">
        <v>805</v>
      </c>
      <c r="B3" s="1074"/>
      <c r="C3" s="1074"/>
      <c r="D3" s="1074"/>
      <c r="E3" s="1074"/>
      <c r="F3" s="1074"/>
      <c r="G3" s="511"/>
      <c r="H3" s="511"/>
      <c r="I3" s="511"/>
      <c r="J3" s="511"/>
      <c r="K3" s="511"/>
      <c r="L3" s="511"/>
      <c r="M3" s="511"/>
      <c r="N3" s="511"/>
      <c r="O3" s="511"/>
      <c r="P3" s="512"/>
    </row>
    <row r="4" spans="1:23" s="520" customFormat="1" ht="15" customHeight="1">
      <c r="A4" s="513"/>
      <c r="B4" s="513"/>
      <c r="C4" s="513"/>
      <c r="D4" s="513">
        <v>1</v>
      </c>
      <c r="E4" s="514" t="s">
        <v>80</v>
      </c>
      <c r="F4" s="515">
        <f>'[4]A- stavební investice'!G73+'[4]B-proj.dokumentace'!G80+'[4]C-nestavební inv.'!F37+'[4]D-OEP projekty'!F18+'[4]E-OKR projekty'!F16+'[4]F-příspěvky'!G26</f>
        <v>669890</v>
      </c>
      <c r="G4" s="515">
        <f>'[4]A- stavební investice'!H73+'[4]B-proj.dokumentace'!H80+'[4]C-nestavební inv.'!G37+'[4]D-OEP projekty'!G18+'[4]E-OKR projekty'!G16+'[4]F-příspěvky'!H26</f>
        <v>-50145369.03</v>
      </c>
      <c r="H4" s="515">
        <f>'[4]A- stavební investice'!I73+'[4]B-proj.dokumentace'!I80+'[4]C-nestavební inv.'!H37+'[4]D-OEP projekty'!H18+'[4]E-OKR projekty'!H16+'[4]F-příspěvky'!I26</f>
        <v>826704563.48</v>
      </c>
      <c r="I4" s="515">
        <f>'[4]A- stavební investice'!N73+'[4]B-proj.dokumentace'!N80+'[4]C-nestavební inv.'!M37+'[4]D-OEP projekty'!M18+'[4]E-OKR projekty'!M16+'[4]F-příspěvky'!N26</f>
        <v>0</v>
      </c>
      <c r="J4" s="516">
        <f>'[4]F-příspěvky'!H26+'[4]E-OKR projekty'!G16+'[4]D-OEP projekty'!G18+'[4]C-nestavební inv.'!G37+'[4]B-proj.dokumentace'!H80+'[4]A- stavební investice'!H73</f>
        <v>-50145369.03</v>
      </c>
      <c r="K4" s="516">
        <f>'[4]F-příspěvky'!I26+'[4]E-OKR projekty'!H16+'[4]D-OEP projekty'!H18+'[4]C-nestavební inv.'!H37+'[4]B-proj.dokumentace'!I80+'[4]A- stavební investice'!I73</f>
        <v>826704563.48</v>
      </c>
      <c r="L4" s="516">
        <f>'[4]F-příspěvky'!J26+'[4]E-OKR projekty'!I16+'[4]D-OEP projekty'!I18+'[4]C-nestavební inv.'!I37+'[4]B-proj.dokumentace'!J80+'[4]A- stavební investice'!J73</f>
        <v>12382511.920000002</v>
      </c>
      <c r="M4" s="516">
        <f>'[4]A- stavební investice'!K73+'[4]B-proj.dokumentace'!K80+'[4]D-OEP projekty'!J18+'[4]C-nestavební inv.'!J37+'[4]E-OKR projekty'!J16+'[4]F-příspěvky'!K26</f>
        <v>840697152.4</v>
      </c>
      <c r="N4" s="517">
        <f>'[4]A- stavební investice'!L73+'[4]B-proj.dokumentace'!L80+'[4]D-OEP projekty'!K18+'[4]C-nestavební inv.'!K37+'[4]E-OKR projekty'!K16+'[4]F-příspěvky'!L26</f>
        <v>825038196.7400001</v>
      </c>
      <c r="O4" s="516">
        <f>N4/M4*100</f>
        <v>98.13738447724046</v>
      </c>
      <c r="P4" s="514" t="s">
        <v>81</v>
      </c>
      <c r="Q4" s="518"/>
      <c r="R4" s="519"/>
      <c r="S4" s="519"/>
      <c r="T4" s="519"/>
      <c r="U4" s="519"/>
      <c r="V4" s="519"/>
      <c r="W4" s="519"/>
    </row>
    <row r="5" spans="1:23" s="520" customFormat="1" ht="15" customHeight="1">
      <c r="A5" s="513"/>
      <c r="B5" s="513"/>
      <c r="C5" s="513"/>
      <c r="D5" s="513">
        <v>2</v>
      </c>
      <c r="E5" s="514" t="s">
        <v>905</v>
      </c>
      <c r="F5" s="515">
        <f>'[4]úvěr'!G13</f>
        <v>0</v>
      </c>
      <c r="G5" s="515">
        <f>'[4]úvěr'!H13</f>
        <v>57174273.58</v>
      </c>
      <c r="H5" s="515">
        <f>'[4]úvěr'!I13</f>
        <v>56771902.580000006</v>
      </c>
      <c r="I5" s="515">
        <f>'[4]úvěr'!N13</f>
        <v>0</v>
      </c>
      <c r="J5" s="516">
        <f>'[4]úvěr'!H13</f>
        <v>57174273.58</v>
      </c>
      <c r="K5" s="516">
        <f>'[4]úvěr'!I13</f>
        <v>56771902.580000006</v>
      </c>
      <c r="L5" s="516">
        <f>'[4]úvěr'!J13</f>
        <v>402371</v>
      </c>
      <c r="M5" s="516">
        <f>'[4]úvěr'!K13</f>
        <v>57174273.580000006</v>
      </c>
      <c r="N5" s="516">
        <f>'[4]úvěr'!L13</f>
        <v>57174273.58</v>
      </c>
      <c r="O5" s="516">
        <f>N5/M5*100</f>
        <v>99.99999999999999</v>
      </c>
      <c r="P5" s="514" t="s">
        <v>930</v>
      </c>
      <c r="Q5" s="518"/>
      <c r="R5" s="519"/>
      <c r="S5" s="519"/>
      <c r="T5" s="519"/>
      <c r="U5" s="519"/>
      <c r="V5" s="519"/>
      <c r="W5" s="519"/>
    </row>
    <row r="6" spans="1:23" ht="15" customHeight="1">
      <c r="A6" s="521"/>
      <c r="B6" s="521"/>
      <c r="C6" s="521"/>
      <c r="D6" s="521">
        <v>3</v>
      </c>
      <c r="E6" s="522" t="s">
        <v>931</v>
      </c>
      <c r="F6" s="523">
        <f>'[4]G-SNO'!G9</f>
        <v>9058</v>
      </c>
      <c r="G6" s="523">
        <f>'[4]G-SNO'!H9</f>
        <v>0</v>
      </c>
      <c r="H6" s="523">
        <f>'[4]G-SNO'!I9</f>
        <v>11085000</v>
      </c>
      <c r="I6" s="523">
        <f>'[4]G-SNO'!N9</f>
        <v>0</v>
      </c>
      <c r="J6" s="524">
        <f>'[4]G-SNO'!H9</f>
        <v>0</v>
      </c>
      <c r="K6" s="524">
        <f>'[4]G-SNO'!I9</f>
        <v>11085000</v>
      </c>
      <c r="L6" s="524">
        <f>'[4]G-SNO'!J9</f>
        <v>0</v>
      </c>
      <c r="M6" s="524">
        <f>'[4]G-SNO'!K9</f>
        <v>11085000</v>
      </c>
      <c r="N6" s="524">
        <f>'[4]G-SNO'!L9</f>
        <v>9722433.3</v>
      </c>
      <c r="O6" s="516">
        <f>N6/M6*100</f>
        <v>87.70801353179974</v>
      </c>
      <c r="P6" s="525" t="s">
        <v>932</v>
      </c>
      <c r="Q6" s="526"/>
      <c r="R6" s="527"/>
      <c r="S6" s="527"/>
      <c r="T6" s="527"/>
      <c r="U6" s="527"/>
      <c r="V6" s="527"/>
      <c r="W6" s="527"/>
    </row>
    <row r="7" spans="1:23" ht="15" customHeight="1" thickBot="1">
      <c r="A7" s="528"/>
      <c r="B7" s="528"/>
      <c r="C7" s="528"/>
      <c r="D7" s="528">
        <v>4</v>
      </c>
      <c r="E7" s="529" t="s">
        <v>933</v>
      </c>
      <c r="F7" s="530">
        <f>'[4]H-MOVO'!G20</f>
        <v>70374</v>
      </c>
      <c r="G7" s="530">
        <f>'[4]H-MOVO'!H20</f>
        <v>0</v>
      </c>
      <c r="H7" s="530">
        <f>'[4]H-MOVO'!I20</f>
        <v>70711000</v>
      </c>
      <c r="I7" s="530">
        <f>'[4]H-MOVO'!N20</f>
        <v>0</v>
      </c>
      <c r="J7" s="531">
        <f>'[4]H-MOVO'!H20</f>
        <v>0</v>
      </c>
      <c r="K7" s="531">
        <f>'[4]H-MOVO'!I20</f>
        <v>70711000</v>
      </c>
      <c r="L7" s="531">
        <f>'[4]H-MOVO'!J20</f>
        <v>0</v>
      </c>
      <c r="M7" s="531">
        <f>'[4]H-MOVO'!K20</f>
        <v>70711000</v>
      </c>
      <c r="N7" s="531">
        <f>'[4]H-MOVO'!L20</f>
        <v>69907668.74</v>
      </c>
      <c r="O7" s="516">
        <f>N7/M7*100</f>
        <v>98.86392320855312</v>
      </c>
      <c r="P7" s="529" t="s">
        <v>934</v>
      </c>
      <c r="Q7" s="526"/>
      <c r="R7" s="527"/>
      <c r="S7" s="527"/>
      <c r="T7" s="527"/>
      <c r="U7" s="527"/>
      <c r="V7" s="527"/>
      <c r="W7" s="527"/>
    </row>
    <row r="8" spans="1:17" s="537" customFormat="1" ht="15" customHeight="1" thickBot="1">
      <c r="A8" s="532"/>
      <c r="B8" s="532"/>
      <c r="C8" s="532"/>
      <c r="D8" s="532"/>
      <c r="E8" s="533" t="s">
        <v>935</v>
      </c>
      <c r="F8" s="534">
        <f>F4+F6+F7</f>
        <v>749322</v>
      </c>
      <c r="G8" s="534">
        <f>G4+G6+G7</f>
        <v>-50145369.03</v>
      </c>
      <c r="H8" s="534">
        <f>H4+H6+H7</f>
        <v>908500563.48</v>
      </c>
      <c r="I8" s="534">
        <f>I4+I6+I7</f>
        <v>0</v>
      </c>
      <c r="J8" s="535">
        <f>J4+J6+J7+J5</f>
        <v>7028904.549999997</v>
      </c>
      <c r="K8" s="535">
        <f>K4+K6+K7+K5</f>
        <v>965272466.0600001</v>
      </c>
      <c r="L8" s="535">
        <f>L4+L6+L7+L5</f>
        <v>12784882.920000002</v>
      </c>
      <c r="M8" s="535">
        <f>M4+M6+M7+M5</f>
        <v>979667425.98</v>
      </c>
      <c r="N8" s="535">
        <f>N4+N6+N7+N5</f>
        <v>961842572.3600001</v>
      </c>
      <c r="O8" s="535">
        <f>N8/M8*100</f>
        <v>98.18051992469088</v>
      </c>
      <c r="P8" s="533"/>
      <c r="Q8" s="536"/>
    </row>
    <row r="9" spans="1:23" ht="15" customHeight="1">
      <c r="A9" s="526"/>
      <c r="B9" s="526"/>
      <c r="C9" s="526"/>
      <c r="D9" s="526"/>
      <c r="E9" s="538"/>
      <c r="F9" s="539"/>
      <c r="G9" s="539"/>
      <c r="H9" s="539"/>
      <c r="I9" s="539"/>
      <c r="J9" s="539"/>
      <c r="K9" s="539"/>
      <c r="L9" s="539"/>
      <c r="M9" s="539"/>
      <c r="N9" s="539"/>
      <c r="O9" s="539"/>
      <c r="P9" s="538"/>
      <c r="Q9" s="526"/>
      <c r="R9" s="527"/>
      <c r="S9" s="527"/>
      <c r="T9" s="527"/>
      <c r="U9" s="527"/>
      <c r="V9" s="527"/>
      <c r="W9" s="527"/>
    </row>
    <row r="10" spans="1:23" ht="15" customHeight="1">
      <c r="A10" s="526"/>
      <c r="B10" s="526"/>
      <c r="C10" s="526"/>
      <c r="D10" s="526"/>
      <c r="E10" s="538"/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38"/>
      <c r="Q10" s="526"/>
      <c r="R10" s="527"/>
      <c r="S10" s="527"/>
      <c r="T10" s="527"/>
      <c r="U10" s="527"/>
      <c r="V10" s="527"/>
      <c r="W10" s="527"/>
    </row>
    <row r="11" spans="1:23" ht="15" customHeight="1">
      <c r="A11" s="526"/>
      <c r="B11" s="526"/>
      <c r="C11" s="526"/>
      <c r="D11" s="526"/>
      <c r="E11" s="538"/>
      <c r="F11" s="539"/>
      <c r="G11" s="539"/>
      <c r="H11" s="539"/>
      <c r="I11" s="539"/>
      <c r="J11" s="539"/>
      <c r="K11" s="539"/>
      <c r="L11" s="539"/>
      <c r="M11" s="539"/>
      <c r="N11" s="539"/>
      <c r="O11" s="539"/>
      <c r="P11" s="538"/>
      <c r="Q11" s="526"/>
      <c r="R11" s="527"/>
      <c r="S11" s="527"/>
      <c r="T11" s="527"/>
      <c r="U11" s="527"/>
      <c r="V11" s="527"/>
      <c r="W11" s="527"/>
    </row>
    <row r="12" spans="1:23" ht="15" customHeight="1">
      <c r="A12" s="526"/>
      <c r="B12" s="526"/>
      <c r="C12" s="526"/>
      <c r="D12" s="526"/>
      <c r="E12" s="538"/>
      <c r="F12" s="539"/>
      <c r="G12" s="539"/>
      <c r="H12" s="539"/>
      <c r="I12" s="539"/>
      <c r="J12" s="539"/>
      <c r="K12" s="539"/>
      <c r="L12" s="539"/>
      <c r="M12" s="539"/>
      <c r="N12" s="539"/>
      <c r="O12" s="539"/>
      <c r="P12" s="1073"/>
      <c r="Q12" s="1073"/>
      <c r="R12" s="1073"/>
      <c r="S12" s="1073"/>
      <c r="T12" s="1073"/>
      <c r="U12" s="1073"/>
      <c r="V12" s="1073"/>
      <c r="W12" s="1073"/>
    </row>
    <row r="13" spans="1:23" ht="15" customHeight="1">
      <c r="A13" s="526"/>
      <c r="B13" s="526"/>
      <c r="C13" s="526"/>
      <c r="D13" s="526"/>
      <c r="E13" s="538"/>
      <c r="F13" s="539"/>
      <c r="G13" s="539"/>
      <c r="H13" s="539"/>
      <c r="I13" s="539"/>
      <c r="J13" s="539"/>
      <c r="K13" s="539"/>
      <c r="L13" s="539"/>
      <c r="M13" s="539"/>
      <c r="N13" s="539"/>
      <c r="O13" s="539"/>
      <c r="P13" s="541"/>
      <c r="Q13" s="526"/>
      <c r="R13" s="527"/>
      <c r="S13" s="527"/>
      <c r="T13" s="527"/>
      <c r="U13" s="527"/>
      <c r="V13" s="527"/>
      <c r="W13" s="527"/>
    </row>
    <row r="14" spans="1:23" ht="15" customHeight="1">
      <c r="A14" s="526"/>
      <c r="B14" s="526"/>
      <c r="C14" s="526"/>
      <c r="D14" s="526"/>
      <c r="E14" s="538"/>
      <c r="F14" s="539"/>
      <c r="G14" s="539"/>
      <c r="H14" s="539"/>
      <c r="I14" s="539"/>
      <c r="J14" s="539"/>
      <c r="K14" s="539"/>
      <c r="L14" s="539"/>
      <c r="M14" s="539"/>
      <c r="N14" s="539"/>
      <c r="O14" s="539"/>
      <c r="P14" s="541"/>
      <c r="Q14" s="526"/>
      <c r="R14" s="527"/>
      <c r="S14" s="527"/>
      <c r="T14" s="527"/>
      <c r="U14" s="527"/>
      <c r="V14" s="527"/>
      <c r="W14" s="527"/>
    </row>
    <row r="15" spans="1:23" ht="15" customHeight="1">
      <c r="A15" s="526"/>
      <c r="B15" s="526"/>
      <c r="C15" s="526"/>
      <c r="D15" s="526"/>
      <c r="E15" s="538"/>
      <c r="F15" s="539"/>
      <c r="G15" s="539"/>
      <c r="H15" s="539"/>
      <c r="I15" s="539"/>
      <c r="J15" s="539"/>
      <c r="K15" s="539"/>
      <c r="L15" s="539"/>
      <c r="M15" s="539"/>
      <c r="N15" s="539"/>
      <c r="O15" s="539"/>
      <c r="P15" s="541"/>
      <c r="Q15" s="526"/>
      <c r="R15" s="527"/>
      <c r="S15" s="527"/>
      <c r="T15" s="527"/>
      <c r="U15" s="527"/>
      <c r="V15" s="527"/>
      <c r="W15" s="527"/>
    </row>
    <row r="16" spans="1:23" ht="15" customHeight="1">
      <c r="A16" s="526"/>
      <c r="B16" s="526"/>
      <c r="C16" s="526"/>
      <c r="D16" s="526"/>
      <c r="E16" s="538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41"/>
      <c r="Q16" s="526"/>
      <c r="R16" s="527"/>
      <c r="S16" s="527"/>
      <c r="T16" s="527"/>
      <c r="U16" s="527"/>
      <c r="V16" s="527"/>
      <c r="W16" s="527"/>
    </row>
    <row r="17" spans="1:23" ht="15" customHeight="1">
      <c r="A17" s="526"/>
      <c r="B17" s="526"/>
      <c r="C17" s="526"/>
      <c r="D17" s="526"/>
      <c r="E17" s="538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41"/>
      <c r="Q17" s="526"/>
      <c r="R17" s="527"/>
      <c r="S17" s="527"/>
      <c r="T17" s="527"/>
      <c r="U17" s="527"/>
      <c r="V17" s="527"/>
      <c r="W17" s="527"/>
    </row>
    <row r="18" spans="1:23" ht="15" customHeight="1">
      <c r="A18" s="526"/>
      <c r="B18" s="526"/>
      <c r="C18" s="526"/>
      <c r="D18" s="526"/>
      <c r="E18" s="538"/>
      <c r="F18" s="539"/>
      <c r="G18" s="539"/>
      <c r="H18" s="539"/>
      <c r="I18" s="539"/>
      <c r="J18" s="539"/>
      <c r="K18" s="539"/>
      <c r="L18" s="539"/>
      <c r="M18" s="539"/>
      <c r="N18" s="542"/>
      <c r="O18" s="539"/>
      <c r="P18" s="538"/>
      <c r="Q18" s="526"/>
      <c r="R18" s="527"/>
      <c r="S18" s="527"/>
      <c r="T18" s="527"/>
      <c r="U18" s="527"/>
      <c r="V18" s="527"/>
      <c r="W18" s="527"/>
    </row>
    <row r="19" spans="1:23" ht="15" customHeight="1">
      <c r="A19" s="526"/>
      <c r="B19" s="526"/>
      <c r="C19" s="526"/>
      <c r="D19" s="526"/>
      <c r="E19" s="538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8"/>
      <c r="Q19" s="526"/>
      <c r="R19" s="527"/>
      <c r="S19" s="527"/>
      <c r="T19" s="527"/>
      <c r="U19" s="527"/>
      <c r="V19" s="527"/>
      <c r="W19" s="527"/>
    </row>
  </sheetData>
  <mergeCells count="2">
    <mergeCell ref="P12:W12"/>
    <mergeCell ref="A3:F3"/>
  </mergeCells>
  <printOptions/>
  <pageMargins left="1.12" right="0.24" top="1.07" bottom="0.5511811023622047" header="0.5118110236220472" footer="0.2362204724409449"/>
  <pageSetup firstPageNumber="21" useFirstPageNumber="1" horizontalDpi="600" verticalDpi="600" orientation="landscape" paperSize="9" scale="80" r:id="rId1"/>
  <headerFooter alignWithMargins="0">
    <oddHeader>&amp;C&amp;"Arial CE,Tučné"&amp;12Investiční akce na rok 2008 - individuální příslib&amp;RPříloha č. 5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7">
      <selection activeCell="D21" sqref="D21"/>
    </sheetView>
  </sheetViews>
  <sheetFormatPr defaultColWidth="9.00390625" defaultRowHeight="12.75"/>
  <cols>
    <col min="1" max="1" width="14.625" style="0" customWidth="1"/>
    <col min="2" max="2" width="29.125" style="0" customWidth="1"/>
    <col min="3" max="3" width="15.625" style="0" customWidth="1"/>
    <col min="4" max="5" width="16.125" style="0" customWidth="1"/>
    <col min="6" max="6" width="4.875" style="0" customWidth="1"/>
    <col min="7" max="7" width="15.00390625" style="0" customWidth="1"/>
    <col min="9" max="9" width="15.125" style="0" customWidth="1"/>
    <col min="10" max="10" width="16.00390625" style="0" customWidth="1"/>
    <col min="11" max="11" width="22.375" style="0" customWidth="1"/>
    <col min="12" max="12" width="14.00390625" style="0" customWidth="1"/>
  </cols>
  <sheetData>
    <row r="1" spans="1:12" ht="18.75" customHeight="1" thickBot="1">
      <c r="A1" s="1075" t="s">
        <v>1105</v>
      </c>
      <c r="B1" s="1075"/>
      <c r="C1" s="1075"/>
      <c r="D1" s="1075"/>
      <c r="E1" s="1075"/>
      <c r="F1" s="677"/>
      <c r="G1" s="678"/>
      <c r="L1" s="182"/>
    </row>
    <row r="2" spans="1:12" ht="19.5" customHeight="1" thickBot="1">
      <c r="A2" s="679"/>
      <c r="B2" s="680"/>
      <c r="C2" s="681" t="s">
        <v>1078</v>
      </c>
      <c r="D2" s="681" t="s">
        <v>1079</v>
      </c>
      <c r="E2" s="682" t="s">
        <v>1080</v>
      </c>
      <c r="F2" s="683"/>
      <c r="G2" s="684"/>
      <c r="L2" s="684"/>
    </row>
    <row r="3" spans="1:12" ht="19.5" customHeight="1" thickTop="1">
      <c r="A3" s="685" t="s">
        <v>1081</v>
      </c>
      <c r="B3" s="686"/>
      <c r="C3" s="687">
        <v>81488000</v>
      </c>
      <c r="D3" s="687">
        <v>87174273.58</v>
      </c>
      <c r="E3" s="688">
        <v>87174273.58</v>
      </c>
      <c r="F3" s="689"/>
      <c r="G3" s="690"/>
      <c r="I3" s="691"/>
      <c r="J3" s="691"/>
      <c r="K3" s="691"/>
      <c r="L3" s="690"/>
    </row>
    <row r="4" spans="1:12" ht="19.5" customHeight="1">
      <c r="A4" s="692" t="s">
        <v>1082</v>
      </c>
      <c r="B4" s="693"/>
      <c r="C4" s="693">
        <v>0</v>
      </c>
      <c r="D4" s="693">
        <v>0</v>
      </c>
      <c r="E4" s="694">
        <v>5982141.86</v>
      </c>
      <c r="F4" s="695"/>
      <c r="G4" s="690"/>
      <c r="K4" s="691"/>
      <c r="L4" s="696"/>
    </row>
    <row r="5" spans="1:12" ht="19.5" customHeight="1" thickBot="1">
      <c r="A5" s="697" t="s">
        <v>1083</v>
      </c>
      <c r="B5" s="698"/>
      <c r="C5" s="699">
        <v>7995000</v>
      </c>
      <c r="D5" s="700">
        <v>146666974.83</v>
      </c>
      <c r="E5" s="702">
        <v>-5512318.39</v>
      </c>
      <c r="F5" s="689"/>
      <c r="G5" s="696"/>
      <c r="I5" s="691"/>
      <c r="J5" s="691"/>
      <c r="K5" s="691"/>
      <c r="L5" s="696"/>
    </row>
    <row r="6" spans="1:12" ht="30" customHeight="1" thickBot="1" thickTop="1">
      <c r="A6" s="703" t="s">
        <v>1084</v>
      </c>
      <c r="B6" s="704"/>
      <c r="C6" s="705">
        <f>C3+C4+C5</f>
        <v>89483000</v>
      </c>
      <c r="D6" s="706">
        <f>D3+D4+D5</f>
        <v>233841248.41000003</v>
      </c>
      <c r="E6" s="707">
        <f>E3+E4+E5</f>
        <v>87644097.05</v>
      </c>
      <c r="F6" s="708"/>
      <c r="G6" s="708"/>
      <c r="H6" s="709"/>
      <c r="I6" s="710"/>
      <c r="J6" s="710"/>
      <c r="K6" s="710"/>
      <c r="L6" s="708"/>
    </row>
    <row r="7" spans="1:7" ht="19.5" customHeight="1" thickBot="1">
      <c r="A7" s="147"/>
      <c r="B7" s="147"/>
      <c r="C7" s="147"/>
      <c r="D7" s="147"/>
      <c r="E7" s="147"/>
      <c r="F7" s="695"/>
      <c r="G7" s="678"/>
    </row>
    <row r="8" spans="1:7" ht="19.5" customHeight="1">
      <c r="A8" s="711" t="s">
        <v>1085</v>
      </c>
      <c r="B8" s="712"/>
      <c r="C8" s="713" t="s">
        <v>1086</v>
      </c>
      <c r="D8" s="714" t="s">
        <v>1087</v>
      </c>
      <c r="E8" s="715" t="s">
        <v>1088</v>
      </c>
      <c r="F8" s="716"/>
      <c r="G8" s="678"/>
    </row>
    <row r="9" spans="1:11" ht="19.5" customHeight="1">
      <c r="A9" s="717" t="s">
        <v>1089</v>
      </c>
      <c r="B9" s="718"/>
      <c r="C9" s="719">
        <v>71072802.14</v>
      </c>
      <c r="D9" s="719">
        <v>68584398.28</v>
      </c>
      <c r="E9" s="720">
        <f>C9-D9</f>
        <v>2488403.8599999994</v>
      </c>
      <c r="F9" s="13"/>
      <c r="G9" s="678"/>
      <c r="I9" s="691"/>
      <c r="J9" s="691"/>
      <c r="K9" s="691"/>
    </row>
    <row r="10" spans="1:11" ht="19.5" customHeight="1" thickBot="1">
      <c r="A10" s="721" t="s">
        <v>1090</v>
      </c>
      <c r="B10" s="181"/>
      <c r="C10" s="722">
        <v>79847003.39</v>
      </c>
      <c r="D10" s="722">
        <v>87847725.64</v>
      </c>
      <c r="E10" s="723">
        <f>C10-D10</f>
        <v>-8000722.25</v>
      </c>
      <c r="F10" s="13"/>
      <c r="G10" s="678"/>
      <c r="I10" s="691"/>
      <c r="J10" s="691"/>
      <c r="K10" s="691"/>
    </row>
    <row r="11" spans="1:11" ht="19.5" customHeight="1" thickBot="1">
      <c r="A11" s="724" t="s">
        <v>1091</v>
      </c>
      <c r="B11" s="725"/>
      <c r="C11" s="726">
        <f>C9+C10</f>
        <v>150919805.53</v>
      </c>
      <c r="D11" s="726">
        <f>D9+D10</f>
        <v>156432123.92000002</v>
      </c>
      <c r="E11" s="727">
        <f>E9+E10</f>
        <v>-5512318.390000001</v>
      </c>
      <c r="F11" s="716"/>
      <c r="G11" s="690"/>
      <c r="I11" s="691"/>
      <c r="J11" s="691"/>
      <c r="K11" s="691"/>
    </row>
    <row r="12" spans="1:7" ht="19.5" customHeight="1">
      <c r="A12" s="728"/>
      <c r="B12" s="728"/>
      <c r="C12" s="728"/>
      <c r="D12" s="728"/>
      <c r="E12" s="729"/>
      <c r="F12" s="730"/>
      <c r="G12" s="678"/>
    </row>
    <row r="13" spans="1:7" ht="19.5" customHeight="1" thickBot="1">
      <c r="A13" s="1075" t="s">
        <v>1106</v>
      </c>
      <c r="B13" s="1075"/>
      <c r="C13" s="1075"/>
      <c r="D13" s="1075"/>
      <c r="E13" s="1075"/>
      <c r="F13" s="730"/>
      <c r="G13" s="678"/>
    </row>
    <row r="14" spans="1:7" ht="19.5" customHeight="1" thickBot="1">
      <c r="A14" s="679" t="s">
        <v>1092</v>
      </c>
      <c r="B14" s="680"/>
      <c r="C14" s="681" t="s">
        <v>1078</v>
      </c>
      <c r="D14" s="681" t="s">
        <v>1079</v>
      </c>
      <c r="E14" s="731" t="s">
        <v>1080</v>
      </c>
      <c r="F14" s="690"/>
      <c r="G14" s="678"/>
    </row>
    <row r="15" spans="1:11" ht="19.5" customHeight="1" thickTop="1">
      <c r="A15" s="732" t="s">
        <v>1093</v>
      </c>
      <c r="B15" s="733"/>
      <c r="C15" s="687">
        <v>-3200000</v>
      </c>
      <c r="D15" s="687">
        <v>-3200000</v>
      </c>
      <c r="E15" s="688">
        <v>-3200000</v>
      </c>
      <c r="F15" s="690"/>
      <c r="G15" s="678"/>
      <c r="I15" s="691"/>
      <c r="J15" s="691"/>
      <c r="K15" s="691"/>
    </row>
    <row r="16" spans="1:11" ht="19.5" customHeight="1">
      <c r="A16" s="734" t="s">
        <v>1093</v>
      </c>
      <c r="B16" s="735"/>
      <c r="C16" s="687">
        <v>-30000000</v>
      </c>
      <c r="D16" s="687">
        <v>-30000000</v>
      </c>
      <c r="E16" s="688">
        <v>-30000000</v>
      </c>
      <c r="F16" s="690"/>
      <c r="G16" s="690"/>
      <c r="I16" s="691"/>
      <c r="J16" s="691"/>
      <c r="K16" s="691"/>
    </row>
    <row r="17" spans="1:11" ht="19.5" customHeight="1">
      <c r="A17" s="736" t="s">
        <v>1094</v>
      </c>
      <c r="B17" s="737"/>
      <c r="C17" s="693">
        <v>-48000000</v>
      </c>
      <c r="D17" s="687">
        <v>-48000000</v>
      </c>
      <c r="E17" s="688">
        <v>-48000000</v>
      </c>
      <c r="F17" s="690"/>
      <c r="G17" s="678"/>
      <c r="I17" s="691"/>
      <c r="J17" s="691"/>
      <c r="K17" s="691"/>
    </row>
    <row r="18" spans="1:11" ht="19.5" customHeight="1">
      <c r="A18" s="738" t="s">
        <v>1095</v>
      </c>
      <c r="B18" s="739"/>
      <c r="C18" s="687">
        <v>-872000</v>
      </c>
      <c r="D18" s="687">
        <v>-872000</v>
      </c>
      <c r="E18" s="688">
        <v>-872900</v>
      </c>
      <c r="F18" s="690"/>
      <c r="G18" s="678"/>
      <c r="I18" s="691"/>
      <c r="J18" s="691"/>
      <c r="K18" s="691"/>
    </row>
    <row r="19" spans="1:11" ht="19.5" customHeight="1">
      <c r="A19" s="738" t="s">
        <v>1096</v>
      </c>
      <c r="B19" s="739"/>
      <c r="C19" s="687">
        <v>-1388000</v>
      </c>
      <c r="D19" s="687">
        <v>-1388000</v>
      </c>
      <c r="E19" s="688">
        <v>-1388000</v>
      </c>
      <c r="F19" s="690"/>
      <c r="G19" s="740"/>
      <c r="I19" s="691"/>
      <c r="J19" s="691"/>
      <c r="K19" s="691"/>
    </row>
    <row r="20" spans="1:11" ht="19.5" customHeight="1">
      <c r="A20" s="738" t="s">
        <v>1097</v>
      </c>
      <c r="B20" s="739"/>
      <c r="C20" s="687">
        <v>-11765000</v>
      </c>
      <c r="D20" s="687">
        <v>-11765000</v>
      </c>
      <c r="E20" s="688">
        <v>-11765000</v>
      </c>
      <c r="F20" s="690"/>
      <c r="G20" s="690"/>
      <c r="I20" s="691"/>
      <c r="J20" s="691"/>
      <c r="K20" s="691"/>
    </row>
    <row r="21" spans="1:11" ht="19.5" customHeight="1">
      <c r="A21" s="741" t="s">
        <v>926</v>
      </c>
      <c r="B21" s="742"/>
      <c r="C21" s="743">
        <v>-7995000</v>
      </c>
      <c r="D21" s="743">
        <v>-7995000</v>
      </c>
      <c r="E21" s="694">
        <v>-7994000</v>
      </c>
      <c r="F21" s="690"/>
      <c r="G21" s="678"/>
      <c r="I21" s="691"/>
      <c r="J21" s="691"/>
      <c r="K21" s="691"/>
    </row>
    <row r="22" spans="1:11" ht="19.5" customHeight="1">
      <c r="A22" s="744" t="s">
        <v>1098</v>
      </c>
      <c r="B22" s="745"/>
      <c r="C22" s="746">
        <v>-2436000</v>
      </c>
      <c r="D22" s="746">
        <v>-2436000</v>
      </c>
      <c r="E22" s="747">
        <v>-2436000</v>
      </c>
      <c r="F22" s="690"/>
      <c r="G22" s="678"/>
      <c r="I22" s="691"/>
      <c r="J22" s="691"/>
      <c r="K22" s="691"/>
    </row>
    <row r="23" spans="1:11" ht="19.5" customHeight="1" thickBot="1">
      <c r="A23" s="1077" t="s">
        <v>1093</v>
      </c>
      <c r="B23" s="1078"/>
      <c r="C23" s="748">
        <v>-35000000</v>
      </c>
      <c r="D23" s="748">
        <v>-35000000</v>
      </c>
      <c r="E23" s="749">
        <v>-35000000</v>
      </c>
      <c r="F23" s="690"/>
      <c r="G23" s="678"/>
      <c r="I23" s="691"/>
      <c r="J23" s="691"/>
      <c r="K23" s="691"/>
    </row>
    <row r="24" spans="1:11" ht="30" customHeight="1" thickBot="1" thickTop="1">
      <c r="A24" s="750" t="s">
        <v>1099</v>
      </c>
      <c r="B24" s="751"/>
      <c r="C24" s="752">
        <f>SUM(C15:C23)</f>
        <v>-140656000</v>
      </c>
      <c r="D24" s="706">
        <f>SUM(D15:D23)</f>
        <v>-140656000</v>
      </c>
      <c r="E24" s="707">
        <f>SUM(E15:E23)</f>
        <v>-140655900</v>
      </c>
      <c r="F24" s="753"/>
      <c r="G24" s="754"/>
      <c r="I24" s="691"/>
      <c r="J24" s="691"/>
      <c r="K24" s="691"/>
    </row>
    <row r="25" spans="1:11" ht="30" customHeight="1" thickBot="1">
      <c r="A25" s="755"/>
      <c r="B25" s="755"/>
      <c r="C25" s="755"/>
      <c r="D25" s="756"/>
      <c r="E25" s="757"/>
      <c r="F25" s="758"/>
      <c r="G25" s="180"/>
      <c r="I25" s="691"/>
      <c r="J25" s="691"/>
      <c r="K25" s="691"/>
    </row>
    <row r="26" spans="1:11" ht="30" customHeight="1" thickBot="1">
      <c r="A26" s="759" t="s">
        <v>1100</v>
      </c>
      <c r="B26" s="760" t="s">
        <v>1101</v>
      </c>
      <c r="C26" s="761">
        <f>SUM(C6+C24)</f>
        <v>-51173000</v>
      </c>
      <c r="D26" s="762">
        <f>SUM(D6+D24)</f>
        <v>93185248.41000003</v>
      </c>
      <c r="E26" s="763">
        <f>SUM(E6+E24)</f>
        <v>-53011802.95</v>
      </c>
      <c r="F26" s="764"/>
      <c r="G26" s="754"/>
      <c r="I26" s="691"/>
      <c r="J26" s="691"/>
      <c r="K26" s="691"/>
    </row>
    <row r="27" spans="1:7" ht="14.25" customHeight="1">
      <c r="A27" s="765"/>
      <c r="B27" s="765"/>
      <c r="C27" s="708"/>
      <c r="D27" s="708"/>
      <c r="E27" s="708"/>
      <c r="F27" s="764"/>
      <c r="G27" s="754"/>
    </row>
    <row r="28" spans="1:11" ht="12.75" customHeight="1">
      <c r="A28" s="1076" t="s">
        <v>1107</v>
      </c>
      <c r="B28" s="1076"/>
      <c r="C28" s="1076"/>
      <c r="D28" s="1076"/>
      <c r="E28" s="1076"/>
      <c r="F28" s="690"/>
      <c r="G28" s="678"/>
      <c r="I28" s="691"/>
      <c r="J28" s="691"/>
      <c r="K28" s="691"/>
    </row>
    <row r="29" spans="1:7" ht="12.75">
      <c r="A29" s="766"/>
      <c r="B29" s="766"/>
      <c r="C29" s="766"/>
      <c r="D29" s="766"/>
      <c r="E29" s="766"/>
      <c r="F29" s="690"/>
      <c r="G29" s="678"/>
    </row>
    <row r="30" spans="1:7" ht="12.75">
      <c r="A30" s="767" t="s">
        <v>927</v>
      </c>
      <c r="B30" s="678"/>
      <c r="C30" s="768"/>
      <c r="D30" s="768"/>
      <c r="E30" s="769">
        <v>710000000</v>
      </c>
      <c r="F30" s="690"/>
      <c r="G30" s="770"/>
    </row>
    <row r="31" spans="1:7" ht="12.75">
      <c r="A31" s="767" t="s">
        <v>1102</v>
      </c>
      <c r="B31" s="678"/>
      <c r="C31" s="678"/>
      <c r="D31" s="678"/>
      <c r="E31" s="769">
        <v>141175000</v>
      </c>
      <c r="F31" s="690"/>
      <c r="G31" s="770"/>
    </row>
    <row r="32" spans="1:7" ht="12.75">
      <c r="A32" s="767" t="s">
        <v>1103</v>
      </c>
      <c r="B32" s="678"/>
      <c r="C32" s="678"/>
      <c r="D32" s="678"/>
      <c r="E32" s="769">
        <v>2433508.5</v>
      </c>
      <c r="F32" s="690"/>
      <c r="G32" s="770"/>
    </row>
    <row r="33" spans="1:7" ht="12.75">
      <c r="A33" s="767" t="s">
        <v>928</v>
      </c>
      <c r="B33" s="678"/>
      <c r="C33" s="678"/>
      <c r="D33" s="678"/>
      <c r="E33" s="769">
        <v>1384000</v>
      </c>
      <c r="F33" s="690"/>
      <c r="G33" s="770"/>
    </row>
    <row r="34" spans="1:7" ht="12.75">
      <c r="A34" s="767" t="s">
        <v>929</v>
      </c>
      <c r="B34" s="678"/>
      <c r="C34" s="678"/>
      <c r="D34" s="678"/>
      <c r="E34" s="769">
        <v>10447243</v>
      </c>
      <c r="F34" s="690"/>
      <c r="G34" s="770"/>
    </row>
    <row r="35" spans="1:7" ht="13.5">
      <c r="A35" s="767" t="s">
        <v>1104</v>
      </c>
      <c r="B35" s="678"/>
      <c r="C35" s="678"/>
      <c r="D35" s="678"/>
      <c r="E35" s="769">
        <v>0</v>
      </c>
      <c r="F35" s="771"/>
      <c r="G35" s="770"/>
    </row>
    <row r="36" spans="1:7" ht="13.5">
      <c r="A36" s="88"/>
      <c r="B36" s="88"/>
      <c r="C36" s="772"/>
      <c r="D36" s="772"/>
      <c r="E36" s="772"/>
      <c r="F36" s="771"/>
      <c r="G36" s="773"/>
    </row>
    <row r="37" ht="12.75">
      <c r="G37" s="774"/>
    </row>
  </sheetData>
  <mergeCells count="4">
    <mergeCell ref="A1:E1"/>
    <mergeCell ref="A13:E13"/>
    <mergeCell ref="A28:E28"/>
    <mergeCell ref="A23:B23"/>
  </mergeCells>
  <printOptions/>
  <pageMargins left="0.7874015748031497" right="0.1968503937007874" top="1.7716535433070868" bottom="0.984251968503937" header="0.9055118110236221" footer="0.5118110236220472"/>
  <pageSetup firstPageNumber="22" useFirstPageNumber="1" horizontalDpi="600" verticalDpi="600" orientation="portrait" paperSize="9" scale="97" r:id="rId1"/>
  <headerFooter alignWithMargins="0">
    <oddHeader>&amp;C&amp;"Arial CE,Tučné"&amp;12Tř. 8 - FINANCOVÁNÍ v roce 2008
( v Kč )&amp;RPříloha č. 6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pane ySplit="1" topLeftCell="BM2" activePane="bottomLeft" state="frozen"/>
      <selection pane="topLeft" activeCell="A18" sqref="A18"/>
      <selection pane="bottomLeft" activeCell="D15" sqref="D15"/>
    </sheetView>
  </sheetViews>
  <sheetFormatPr defaultColWidth="9.00390625" defaultRowHeight="12.75" outlineLevelRow="1" outlineLevelCol="1"/>
  <cols>
    <col min="1" max="1" width="21.25390625" style="71" customWidth="1"/>
    <col min="2" max="2" width="26.125" style="71" customWidth="1"/>
    <col min="3" max="3" width="13.75390625" style="73" customWidth="1"/>
    <col min="4" max="4" width="12.625" style="73" customWidth="1"/>
    <col min="5" max="5" width="45.625" style="71" customWidth="1"/>
    <col min="6" max="6" width="7.125" style="44" hidden="1" customWidth="1" outlineLevel="1"/>
    <col min="7" max="7" width="9.125" style="44" customWidth="1" collapsed="1"/>
    <col min="8" max="9" width="9.125" style="44" customWidth="1" outlineLevel="1"/>
    <col min="10" max="10" width="9.125" style="44" customWidth="1"/>
    <col min="11" max="11" width="9.125" style="44" customWidth="1" outlineLevel="1"/>
    <col min="12" max="12" width="9.125" style="44" customWidth="1"/>
    <col min="13" max="26" width="9.125" style="44" customWidth="1" collapsed="1"/>
    <col min="27" max="16384" width="9.125" style="44" customWidth="1"/>
  </cols>
  <sheetData>
    <row r="1" spans="1:6" s="34" customFormat="1" ht="48" customHeight="1">
      <c r="A1" s="32" t="s">
        <v>637</v>
      </c>
      <c r="B1" s="32" t="s">
        <v>638</v>
      </c>
      <c r="C1" s="33" t="s">
        <v>639</v>
      </c>
      <c r="D1" s="33" t="s">
        <v>640</v>
      </c>
      <c r="E1" s="33" t="s">
        <v>641</v>
      </c>
      <c r="F1" s="33"/>
    </row>
    <row r="2" spans="1:5" s="39" customFormat="1" ht="12.75" customHeight="1">
      <c r="A2" s="1079" t="s">
        <v>642</v>
      </c>
      <c r="B2" s="1080"/>
      <c r="C2" s="36"/>
      <c r="D2" s="37"/>
      <c r="E2" s="38"/>
    </row>
    <row r="3" spans="1:5" s="39" customFormat="1" ht="12.75" customHeight="1">
      <c r="A3" s="35"/>
      <c r="B3" s="40" t="s">
        <v>643</v>
      </c>
      <c r="C3" s="36"/>
      <c r="D3" s="37"/>
      <c r="E3" s="38"/>
    </row>
    <row r="4" spans="1:5" ht="12.75" customHeight="1">
      <c r="A4" s="41"/>
      <c r="B4" s="42" t="s">
        <v>644</v>
      </c>
      <c r="C4" s="36">
        <v>0</v>
      </c>
      <c r="D4" s="37">
        <v>4399</v>
      </c>
      <c r="E4" s="43"/>
    </row>
    <row r="5" spans="1:5" ht="12.75" customHeight="1" outlineLevel="1">
      <c r="A5" s="41"/>
      <c r="B5" s="42" t="s">
        <v>645</v>
      </c>
      <c r="C5" s="36">
        <v>0</v>
      </c>
      <c r="D5" s="37">
        <v>274876.22</v>
      </c>
      <c r="E5" s="43"/>
    </row>
    <row r="6" spans="1:5" ht="12.75" customHeight="1">
      <c r="A6" s="41"/>
      <c r="B6" s="42" t="s">
        <v>646</v>
      </c>
      <c r="C6" s="36">
        <v>0</v>
      </c>
      <c r="D6" s="37">
        <v>4166</v>
      </c>
      <c r="E6" s="43" t="s">
        <v>647</v>
      </c>
    </row>
    <row r="7" spans="1:5" ht="12.75" customHeight="1" hidden="1" outlineLevel="1">
      <c r="A7" s="41"/>
      <c r="B7" s="42" t="s">
        <v>648</v>
      </c>
      <c r="C7" s="36">
        <v>0</v>
      </c>
      <c r="D7" s="37"/>
      <c r="E7" s="43"/>
    </row>
    <row r="8" spans="1:5" ht="12.75" customHeight="1" hidden="1" outlineLevel="1">
      <c r="A8" s="41"/>
      <c r="B8" s="42" t="s">
        <v>648</v>
      </c>
      <c r="C8" s="36">
        <v>0</v>
      </c>
      <c r="D8" s="37"/>
      <c r="E8" s="43"/>
    </row>
    <row r="9" spans="1:5" ht="12.75" customHeight="1" collapsed="1">
      <c r="A9" s="41"/>
      <c r="B9" s="42" t="s">
        <v>649</v>
      </c>
      <c r="C9" s="36">
        <v>0</v>
      </c>
      <c r="D9" s="37">
        <v>5745979.3</v>
      </c>
      <c r="E9" s="43" t="s">
        <v>650</v>
      </c>
    </row>
    <row r="10" spans="1:5" ht="12.75" customHeight="1">
      <c r="A10" s="45"/>
      <c r="B10" s="38" t="s">
        <v>651</v>
      </c>
      <c r="C10" s="36">
        <v>0</v>
      </c>
      <c r="D10" s="37">
        <v>128382.5</v>
      </c>
      <c r="E10" s="45"/>
    </row>
    <row r="11" spans="1:5" ht="12.75" customHeight="1" hidden="1" outlineLevel="1">
      <c r="A11" s="46"/>
      <c r="B11" s="42" t="s">
        <v>652</v>
      </c>
      <c r="C11" s="36">
        <v>0</v>
      </c>
      <c r="D11" s="37"/>
      <c r="E11" s="36"/>
    </row>
    <row r="12" spans="1:5" ht="12.75" customHeight="1" hidden="1" outlineLevel="1">
      <c r="A12" s="47"/>
      <c r="B12" s="42" t="s">
        <v>653</v>
      </c>
      <c r="C12" s="36">
        <v>0</v>
      </c>
      <c r="D12" s="37"/>
      <c r="E12" s="48"/>
    </row>
    <row r="13" spans="1:5" ht="12.75" customHeight="1" collapsed="1">
      <c r="A13" s="47"/>
      <c r="B13" s="42" t="s">
        <v>652</v>
      </c>
      <c r="C13" s="36">
        <v>0</v>
      </c>
      <c r="D13" s="37">
        <v>186920.5</v>
      </c>
      <c r="E13" s="48"/>
    </row>
    <row r="14" spans="1:5" ht="12.75" customHeight="1">
      <c r="A14" s="47"/>
      <c r="B14" s="42" t="s">
        <v>654</v>
      </c>
      <c r="C14" s="36"/>
      <c r="D14" s="37">
        <f>1088500+55000</f>
        <v>1143500</v>
      </c>
      <c r="E14" s="48" t="s">
        <v>655</v>
      </c>
    </row>
    <row r="15" spans="1:5" ht="12.75" customHeight="1">
      <c r="A15" s="47"/>
      <c r="B15" s="42" t="s">
        <v>653</v>
      </c>
      <c r="C15" s="36">
        <v>0</v>
      </c>
      <c r="D15" s="37">
        <v>300000</v>
      </c>
      <c r="E15" s="48"/>
    </row>
    <row r="16" spans="1:5" ht="12.75" customHeight="1">
      <c r="A16" s="47"/>
      <c r="B16" s="42"/>
      <c r="C16" s="36"/>
      <c r="D16" s="37"/>
      <c r="E16" s="48"/>
    </row>
    <row r="17" spans="1:5" s="53" customFormat="1" ht="12.75" customHeight="1">
      <c r="A17" s="49"/>
      <c r="B17" s="46" t="s">
        <v>656</v>
      </c>
      <c r="C17" s="50">
        <v>0</v>
      </c>
      <c r="D17" s="51">
        <f>SUM(D4:D15)</f>
        <v>7788223.52</v>
      </c>
      <c r="E17" s="52"/>
    </row>
    <row r="18" spans="1:5" ht="12.75" customHeight="1">
      <c r="A18" s="54"/>
      <c r="B18" s="42"/>
      <c r="C18" s="36"/>
      <c r="D18" s="37"/>
      <c r="E18" s="48"/>
    </row>
    <row r="19" spans="1:5" ht="12.75" customHeight="1">
      <c r="A19" s="55"/>
      <c r="B19" s="42" t="s">
        <v>657</v>
      </c>
      <c r="C19" s="36"/>
      <c r="D19" s="37"/>
      <c r="E19" s="48"/>
    </row>
    <row r="20" spans="1:5" ht="12.75" customHeight="1">
      <c r="A20" s="55"/>
      <c r="B20" s="42" t="s">
        <v>658</v>
      </c>
      <c r="C20" s="36">
        <v>0</v>
      </c>
      <c r="D20" s="37">
        <v>16229.5</v>
      </c>
      <c r="E20" s="48"/>
    </row>
    <row r="21" spans="1:5" ht="12.75" customHeight="1" outlineLevel="1">
      <c r="A21" s="55"/>
      <c r="B21" s="42" t="s">
        <v>659</v>
      </c>
      <c r="C21" s="36">
        <v>0</v>
      </c>
      <c r="D21" s="37">
        <v>37480</v>
      </c>
      <c r="E21" s="48"/>
    </row>
    <row r="22" spans="1:5" ht="12.75" customHeight="1">
      <c r="A22" s="41"/>
      <c r="B22" s="42" t="s">
        <v>645</v>
      </c>
      <c r="C22" s="36">
        <v>0</v>
      </c>
      <c r="D22" s="37">
        <v>15210.5</v>
      </c>
      <c r="E22" s="56"/>
    </row>
    <row r="23" spans="1:5" s="60" customFormat="1" ht="12.75" customHeight="1">
      <c r="A23" s="57"/>
      <c r="B23" s="58" t="s">
        <v>648</v>
      </c>
      <c r="C23" s="36">
        <v>0</v>
      </c>
      <c r="D23" s="37">
        <v>8886</v>
      </c>
      <c r="E23" s="59"/>
    </row>
    <row r="24" spans="1:5" ht="12.75" customHeight="1">
      <c r="A24" s="41"/>
      <c r="B24" s="42" t="s">
        <v>646</v>
      </c>
      <c r="C24" s="36">
        <v>0</v>
      </c>
      <c r="D24" s="37">
        <v>2034</v>
      </c>
      <c r="E24" s="43"/>
    </row>
    <row r="25" spans="1:5" ht="12.75" customHeight="1">
      <c r="A25" s="41"/>
      <c r="B25" s="42" t="s">
        <v>649</v>
      </c>
      <c r="C25" s="36">
        <v>0</v>
      </c>
      <c r="D25" s="37">
        <v>816979.59</v>
      </c>
      <c r="E25" s="61" t="s">
        <v>660</v>
      </c>
    </row>
    <row r="26" spans="1:5" ht="12.75" customHeight="1">
      <c r="A26" s="41"/>
      <c r="B26" s="42" t="s">
        <v>651</v>
      </c>
      <c r="C26" s="36">
        <v>0</v>
      </c>
      <c r="D26" s="37">
        <v>41478</v>
      </c>
      <c r="E26" s="62"/>
    </row>
    <row r="27" spans="1:5" ht="12.75" customHeight="1">
      <c r="A27" s="41"/>
      <c r="B27" s="42" t="s">
        <v>652</v>
      </c>
      <c r="C27" s="36">
        <v>0</v>
      </c>
      <c r="D27" s="37">
        <v>7500</v>
      </c>
      <c r="E27" s="62"/>
    </row>
    <row r="28" spans="1:5" ht="12.75" customHeight="1">
      <c r="A28" s="41"/>
      <c r="B28" s="42" t="s">
        <v>654</v>
      </c>
      <c r="C28" s="36">
        <v>0</v>
      </c>
      <c r="D28" s="37">
        <f>119800+21900</f>
        <v>141700</v>
      </c>
      <c r="E28" s="63" t="s">
        <v>655</v>
      </c>
    </row>
    <row r="29" spans="1:5" ht="12.75" customHeight="1">
      <c r="A29" s="41"/>
      <c r="B29" s="42" t="s">
        <v>653</v>
      </c>
      <c r="C29" s="36">
        <v>0</v>
      </c>
      <c r="D29" s="37">
        <v>60000</v>
      </c>
      <c r="E29" s="62"/>
    </row>
    <row r="30" spans="1:5" ht="12.75" customHeight="1">
      <c r="A30" s="41"/>
      <c r="B30" s="42"/>
      <c r="C30" s="36"/>
      <c r="D30" s="37"/>
      <c r="E30" s="62"/>
    </row>
    <row r="31" spans="1:5" s="53" customFormat="1" ht="12.75" customHeight="1">
      <c r="A31" s="64"/>
      <c r="B31" s="46" t="s">
        <v>656</v>
      </c>
      <c r="C31" s="50">
        <v>0</v>
      </c>
      <c r="D31" s="51">
        <f>SUM(D20:D29)</f>
        <v>1147497.5899999999</v>
      </c>
      <c r="E31" s="65"/>
    </row>
    <row r="32" spans="1:5" ht="12.75" customHeight="1">
      <c r="A32" s="41"/>
      <c r="B32" s="42"/>
      <c r="C32" s="36"/>
      <c r="D32" s="37"/>
      <c r="E32" s="62"/>
    </row>
    <row r="33" spans="1:5" ht="12.75" customHeight="1">
      <c r="A33" s="41" t="s">
        <v>661</v>
      </c>
      <c r="B33" s="42"/>
      <c r="C33" s="36"/>
      <c r="D33" s="37"/>
      <c r="E33" s="62"/>
    </row>
    <row r="34" spans="1:5" ht="12.75" customHeight="1">
      <c r="A34" s="41"/>
      <c r="B34" s="42" t="s">
        <v>646</v>
      </c>
      <c r="C34" s="36">
        <v>0</v>
      </c>
      <c r="D34" s="37">
        <v>660</v>
      </c>
      <c r="E34" s="62"/>
    </row>
    <row r="35" spans="1:5" ht="12.75" customHeight="1">
      <c r="A35" s="41"/>
      <c r="B35" s="42"/>
      <c r="C35" s="36"/>
      <c r="D35" s="37"/>
      <c r="E35" s="62"/>
    </row>
    <row r="36" spans="1:5" s="53" customFormat="1" ht="12.75" customHeight="1">
      <c r="A36" s="64"/>
      <c r="B36" s="46" t="s">
        <v>656</v>
      </c>
      <c r="C36" s="50">
        <v>0</v>
      </c>
      <c r="D36" s="51">
        <v>720</v>
      </c>
      <c r="E36" s="65"/>
    </row>
    <row r="37" spans="1:5" ht="12.75" customHeight="1" thickBot="1">
      <c r="A37" s="41"/>
      <c r="B37" s="42"/>
      <c r="C37" s="36"/>
      <c r="D37" s="37"/>
      <c r="E37" s="62"/>
    </row>
    <row r="38" spans="1:5" s="70" customFormat="1" ht="12.75" customHeight="1" thickBot="1">
      <c r="A38" s="66" t="s">
        <v>662</v>
      </c>
      <c r="B38" s="66"/>
      <c r="C38" s="67">
        <v>0</v>
      </c>
      <c r="D38" s="68">
        <f>D17+D31+D36</f>
        <v>8936441.11</v>
      </c>
      <c r="E38" s="69"/>
    </row>
    <row r="39" spans="3:5" ht="12.75">
      <c r="C39" s="72"/>
      <c r="D39" s="72"/>
      <c r="E39" s="42"/>
    </row>
    <row r="40" spans="3:5" ht="12.75">
      <c r="C40" s="72"/>
      <c r="D40" s="72"/>
      <c r="E40" s="42"/>
    </row>
    <row r="41" spans="3:5" ht="12.75">
      <c r="C41" s="72"/>
      <c r="D41" s="72"/>
      <c r="E41" s="72">
        <f>7219080.11-424400</f>
        <v>6794680.11</v>
      </c>
    </row>
    <row r="42" spans="3:5" ht="12.75">
      <c r="C42" s="72"/>
      <c r="D42" s="72"/>
      <c r="E42" s="42"/>
    </row>
    <row r="43" spans="3:5" ht="12.75">
      <c r="C43" s="72"/>
      <c r="D43" s="72"/>
      <c r="E43" s="42"/>
    </row>
    <row r="44" ht="12.75">
      <c r="E44" s="42"/>
    </row>
    <row r="45" ht="12.75">
      <c r="E45" s="42"/>
    </row>
    <row r="46" ht="12.75">
      <c r="E46" s="42"/>
    </row>
    <row r="47" ht="12.75">
      <c r="E47" s="42"/>
    </row>
    <row r="48" ht="12.75">
      <c r="E48" s="42"/>
    </row>
    <row r="49" ht="12.75">
      <c r="E49" s="42"/>
    </row>
    <row r="50" ht="12.75">
      <c r="E50" s="42"/>
    </row>
    <row r="51" ht="12.75">
      <c r="E51" s="42"/>
    </row>
    <row r="52" ht="12.75">
      <c r="E52" s="42"/>
    </row>
    <row r="53" ht="12.75">
      <c r="E53" s="42"/>
    </row>
    <row r="54" ht="12.75">
      <c r="E54" s="42"/>
    </row>
    <row r="55" ht="12.75">
      <c r="E55" s="42"/>
    </row>
    <row r="56" ht="12.75">
      <c r="E56" s="42"/>
    </row>
    <row r="57" ht="12.75">
      <c r="E57" s="42"/>
    </row>
    <row r="58" ht="12.75">
      <c r="E58" s="42"/>
    </row>
    <row r="59" ht="12.75">
      <c r="E59" s="42"/>
    </row>
    <row r="60" ht="12.75">
      <c r="E60" s="42"/>
    </row>
    <row r="61" ht="12.75">
      <c r="E61" s="42"/>
    </row>
    <row r="62" ht="12.75">
      <c r="E62" s="42"/>
    </row>
    <row r="63" ht="12.75">
      <c r="E63" s="42"/>
    </row>
    <row r="64" ht="12.75">
      <c r="E64" s="42"/>
    </row>
    <row r="65" ht="12.75">
      <c r="E65" s="42"/>
    </row>
    <row r="66" ht="12.75">
      <c r="E66" s="42"/>
    </row>
    <row r="67" ht="12.75">
      <c r="E67" s="42"/>
    </row>
    <row r="68" ht="12.75">
      <c r="E68" s="42"/>
    </row>
    <row r="69" ht="12.75">
      <c r="E69" s="42"/>
    </row>
    <row r="70" ht="12.75">
      <c r="E70" s="42"/>
    </row>
    <row r="71" ht="12.75">
      <c r="E71" s="42"/>
    </row>
  </sheetData>
  <mergeCells count="1">
    <mergeCell ref="A2:B2"/>
  </mergeCells>
  <printOptions gridLines="1" horizontalCentered="1" verticalCentered="1"/>
  <pageMargins left="0.34" right="0.5905511811023623" top="0.71" bottom="0.54" header="0.34" footer="0.32"/>
  <pageSetup firstPageNumber="23" useFirstPageNumber="1" horizontalDpi="600" verticalDpi="600" orientation="landscape" paperSize="9" r:id="rId1"/>
  <headerFooter alignWithMargins="0">
    <oddHeader>&amp;C&amp;"Arial CE,Tučné"&amp;12Hospodaření účelových nerozpočtovaných fondů&amp;RPříloha č. 7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B1">
      <pane ySplit="1" topLeftCell="BM2" activePane="bottomLeft" state="frozen"/>
      <selection pane="topLeft" activeCell="A1" sqref="A1"/>
      <selection pane="bottomLeft" activeCell="G20" sqref="G20"/>
    </sheetView>
  </sheetViews>
  <sheetFormatPr defaultColWidth="9.00390625" defaultRowHeight="12.75"/>
  <cols>
    <col min="1" max="1" width="17.75390625" style="116" customWidth="1"/>
    <col min="2" max="2" width="29.875" style="116" customWidth="1"/>
    <col min="3" max="3" width="11.875" style="119" bestFit="1" customWidth="1"/>
    <col min="4" max="4" width="11.875" style="119" customWidth="1"/>
    <col min="5" max="5" width="13.625" style="119" customWidth="1"/>
    <col min="6" max="6" width="9.125" style="119" customWidth="1"/>
    <col min="7" max="7" width="54.25390625" style="116" customWidth="1"/>
    <col min="8" max="8" width="9.125" style="96" customWidth="1"/>
    <col min="9" max="9" width="9.125" style="96" customWidth="1" collapsed="1"/>
    <col min="10" max="14" width="9.125" style="96" customWidth="1"/>
    <col min="15" max="16" width="9.125" style="96" customWidth="1" collapsed="1"/>
    <col min="17" max="16384" width="9.125" style="96" customWidth="1"/>
  </cols>
  <sheetData>
    <row r="1" spans="1:7" s="79" customFormat="1" ht="48" customHeight="1">
      <c r="A1" s="74" t="s">
        <v>637</v>
      </c>
      <c r="B1" s="75" t="s">
        <v>638</v>
      </c>
      <c r="C1" s="76" t="s">
        <v>663</v>
      </c>
      <c r="D1" s="77" t="s">
        <v>664</v>
      </c>
      <c r="E1" s="77" t="s">
        <v>665</v>
      </c>
      <c r="F1" s="77" t="s">
        <v>666</v>
      </c>
      <c r="G1" s="78" t="s">
        <v>667</v>
      </c>
    </row>
    <row r="2" spans="1:7" s="79" customFormat="1" ht="12.75" customHeight="1">
      <c r="A2" s="80" t="s">
        <v>668</v>
      </c>
      <c r="B2" s="81"/>
      <c r="C2" s="82"/>
      <c r="D2" s="82"/>
      <c r="E2" s="82"/>
      <c r="F2" s="82"/>
      <c r="G2" s="83"/>
    </row>
    <row r="3" spans="1:7" s="39" customFormat="1" ht="12.75" customHeight="1">
      <c r="A3" s="45"/>
      <c r="B3" s="84" t="s">
        <v>682</v>
      </c>
      <c r="C3" s="85">
        <v>7995000</v>
      </c>
      <c r="D3" s="85">
        <v>12975603.95</v>
      </c>
      <c r="E3" s="85">
        <v>12975603.95</v>
      </c>
      <c r="F3" s="85">
        <f>E3/D3*100</f>
        <v>100</v>
      </c>
      <c r="G3" s="86" t="s">
        <v>669</v>
      </c>
    </row>
    <row r="4" spans="1:7" s="39" customFormat="1" ht="12.75" customHeight="1">
      <c r="A4" s="45"/>
      <c r="B4" s="87"/>
      <c r="C4" s="85"/>
      <c r="D4" s="85">
        <v>-320520.97</v>
      </c>
      <c r="E4" s="85">
        <v>-320520.97</v>
      </c>
      <c r="F4" s="85">
        <f>E4/D4*100</f>
        <v>100</v>
      </c>
      <c r="G4" s="86" t="s">
        <v>670</v>
      </c>
    </row>
    <row r="5" spans="1:7" s="39" customFormat="1" ht="12.75" customHeight="1">
      <c r="A5" s="45"/>
      <c r="B5" s="87"/>
      <c r="C5" s="85"/>
      <c r="D5" s="85"/>
      <c r="E5" s="85"/>
      <c r="F5" s="85"/>
      <c r="G5" s="86"/>
    </row>
    <row r="6" spans="1:7" s="39" customFormat="1" ht="12.75" customHeight="1">
      <c r="A6" s="45"/>
      <c r="B6" s="88" t="s">
        <v>683</v>
      </c>
      <c r="C6" s="85">
        <v>-7995000</v>
      </c>
      <c r="D6" s="85">
        <v>-7995000</v>
      </c>
      <c r="E6" s="85">
        <v>-7994000</v>
      </c>
      <c r="F6" s="85">
        <f>E6/D6*100</f>
        <v>99.98749218261413</v>
      </c>
      <c r="G6" s="89" t="s">
        <v>671</v>
      </c>
    </row>
    <row r="7" spans="1:7" s="39" customFormat="1" ht="12.75" customHeight="1">
      <c r="A7" s="90"/>
      <c r="B7" s="84"/>
      <c r="C7" s="85"/>
      <c r="D7" s="85"/>
      <c r="E7" s="85"/>
      <c r="F7" s="85"/>
      <c r="G7" s="91"/>
    </row>
    <row r="8" spans="1:7" s="39" customFormat="1" ht="12.75" customHeight="1">
      <c r="A8" s="45"/>
      <c r="B8" s="84"/>
      <c r="C8" s="85"/>
      <c r="D8" s="85"/>
      <c r="E8" s="85"/>
      <c r="F8" s="85"/>
      <c r="G8" s="92"/>
    </row>
    <row r="9" spans="1:7" ht="12.75" customHeight="1">
      <c r="A9" s="93" t="s">
        <v>672</v>
      </c>
      <c r="B9" s="94"/>
      <c r="C9" s="85"/>
      <c r="D9" s="85"/>
      <c r="E9" s="85"/>
      <c r="F9" s="85"/>
      <c r="G9" s="95"/>
    </row>
    <row r="10" spans="1:7" ht="12.75" customHeight="1">
      <c r="A10" s="93"/>
      <c r="B10" s="97" t="s">
        <v>684</v>
      </c>
      <c r="C10" s="85">
        <v>0</v>
      </c>
      <c r="D10" s="85">
        <v>0</v>
      </c>
      <c r="E10" s="85">
        <v>391369.31</v>
      </c>
      <c r="F10" s="85">
        <v>0</v>
      </c>
      <c r="G10" s="95"/>
    </row>
    <row r="11" spans="1:7" ht="12.75" customHeight="1">
      <c r="A11" s="98"/>
      <c r="B11" s="99" t="s">
        <v>685</v>
      </c>
      <c r="C11" s="85">
        <v>1033000</v>
      </c>
      <c r="D11" s="85">
        <v>1033000</v>
      </c>
      <c r="E11" s="85">
        <v>696149.7</v>
      </c>
      <c r="F11" s="85">
        <f>E11/D11*100</f>
        <v>67.39106485963214</v>
      </c>
      <c r="G11" s="95"/>
    </row>
    <row r="12" spans="1:7" ht="12.75" customHeight="1" thickBot="1">
      <c r="A12" s="98"/>
      <c r="B12" s="98"/>
      <c r="C12" s="85"/>
      <c r="D12" s="85"/>
      <c r="E12" s="85"/>
      <c r="F12" s="85"/>
      <c r="G12" s="95"/>
    </row>
    <row r="13" spans="1:7" s="103" customFormat="1" ht="12.75" customHeight="1" thickBot="1">
      <c r="A13" s="100" t="s">
        <v>673</v>
      </c>
      <c r="B13" s="101"/>
      <c r="C13" s="102">
        <f>SUM(C3:C12)</f>
        <v>1033000</v>
      </c>
      <c r="D13" s="102">
        <f>D3+D6+D11+D4</f>
        <v>5693082.9799999995</v>
      </c>
      <c r="E13" s="102">
        <f>E3+E6+E11+E10+E4</f>
        <v>5748601.989999999</v>
      </c>
      <c r="F13" s="102"/>
      <c r="G13" s="101"/>
    </row>
    <row r="14" spans="1:7" ht="12.75" customHeight="1">
      <c r="A14" s="104"/>
      <c r="B14" s="99"/>
      <c r="C14" s="85"/>
      <c r="D14" s="85"/>
      <c r="E14" s="85"/>
      <c r="F14" s="85"/>
      <c r="G14" s="96"/>
    </row>
    <row r="15" spans="1:7" ht="12.75" customHeight="1">
      <c r="A15" s="93" t="s">
        <v>674</v>
      </c>
      <c r="B15" s="94"/>
      <c r="C15" s="105"/>
      <c r="D15" s="105"/>
      <c r="E15" s="105"/>
      <c r="F15" s="105"/>
      <c r="G15" s="106"/>
    </row>
    <row r="16" spans="1:7" ht="12.75" customHeight="1">
      <c r="A16" s="99" t="s">
        <v>686</v>
      </c>
      <c r="B16" s="94"/>
      <c r="C16" s="105"/>
      <c r="D16" s="105"/>
      <c r="E16" s="105"/>
      <c r="F16" s="105"/>
      <c r="G16" s="106"/>
    </row>
    <row r="17" spans="1:7" ht="12.75" customHeight="1">
      <c r="A17" s="104"/>
      <c r="B17" s="99" t="s">
        <v>687</v>
      </c>
      <c r="C17" s="85">
        <v>1000</v>
      </c>
      <c r="D17" s="85">
        <v>1000</v>
      </c>
      <c r="E17" s="85">
        <v>26</v>
      </c>
      <c r="F17" s="85">
        <f>E17/D17*100</f>
        <v>2.6</v>
      </c>
      <c r="G17" s="107"/>
    </row>
    <row r="18" spans="1:7" ht="12.75" customHeight="1">
      <c r="A18" s="104"/>
      <c r="B18" s="99"/>
      <c r="C18" s="85"/>
      <c r="D18" s="85"/>
      <c r="E18" s="85"/>
      <c r="F18" s="85"/>
      <c r="G18" s="107"/>
    </row>
    <row r="19" spans="1:7" ht="12.75" customHeight="1">
      <c r="A19" s="108" t="s">
        <v>688</v>
      </c>
      <c r="B19" s="99"/>
      <c r="C19" s="85"/>
      <c r="D19" s="85"/>
      <c r="E19" s="85"/>
      <c r="F19" s="85"/>
      <c r="G19" s="107"/>
    </row>
    <row r="20" spans="1:7" ht="12.75" customHeight="1">
      <c r="A20" s="109" t="s">
        <v>676</v>
      </c>
      <c r="B20" s="99"/>
      <c r="C20" s="85"/>
      <c r="D20" s="85"/>
      <c r="E20" s="85"/>
      <c r="F20" s="85"/>
      <c r="G20" s="107"/>
    </row>
    <row r="21" spans="1:7" ht="12.75" customHeight="1">
      <c r="A21" s="98"/>
      <c r="B21" s="99" t="s">
        <v>689</v>
      </c>
      <c r="C21" s="85">
        <v>6000</v>
      </c>
      <c r="D21" s="85">
        <v>6000</v>
      </c>
      <c r="E21" s="85">
        <v>1452</v>
      </c>
      <c r="F21" s="85">
        <f>E21/D21*100</f>
        <v>24.2</v>
      </c>
      <c r="G21" s="110"/>
    </row>
    <row r="22" spans="1:7" s="111" customFormat="1" ht="12.75" customHeight="1" thickBot="1">
      <c r="A22" s="104"/>
      <c r="B22" s="99" t="s">
        <v>690</v>
      </c>
      <c r="C22" s="85">
        <v>1026000</v>
      </c>
      <c r="D22" s="85">
        <v>6006603.95</v>
      </c>
      <c r="E22" s="85">
        <v>0</v>
      </c>
      <c r="F22" s="85">
        <f>E22/D22*100</f>
        <v>0</v>
      </c>
      <c r="G22" s="95"/>
    </row>
    <row r="23" spans="1:7" ht="12.75" customHeight="1" hidden="1">
      <c r="A23" s="104"/>
      <c r="B23" s="99"/>
      <c r="C23" s="85"/>
      <c r="D23" s="85"/>
      <c r="E23" s="85"/>
      <c r="F23" s="85"/>
      <c r="G23" s="95"/>
    </row>
    <row r="24" spans="1:7" ht="12.75" customHeight="1" hidden="1">
      <c r="A24" s="112" t="s">
        <v>691</v>
      </c>
      <c r="B24" s="99"/>
      <c r="C24" s="85"/>
      <c r="D24" s="85"/>
      <c r="E24" s="85"/>
      <c r="F24" s="85"/>
      <c r="G24" s="95"/>
    </row>
    <row r="25" spans="1:7" ht="12.75" customHeight="1" hidden="1">
      <c r="A25" s="98"/>
      <c r="B25" s="99" t="s">
        <v>692</v>
      </c>
      <c r="C25" s="85">
        <v>0</v>
      </c>
      <c r="D25" s="85">
        <v>320520.97</v>
      </c>
      <c r="E25" s="85">
        <v>320520.97</v>
      </c>
      <c r="F25" s="85">
        <v>100</v>
      </c>
      <c r="G25" s="113" t="s">
        <v>677</v>
      </c>
    </row>
    <row r="26" spans="1:7" ht="12.75" customHeight="1" hidden="1" thickBot="1">
      <c r="A26" s="98"/>
      <c r="B26" s="99"/>
      <c r="C26" s="85"/>
      <c r="D26" s="85"/>
      <c r="E26" s="85"/>
      <c r="F26" s="85"/>
      <c r="G26" s="114"/>
    </row>
    <row r="27" spans="1:7" s="103" customFormat="1" ht="12.75" customHeight="1" thickBot="1">
      <c r="A27" s="100" t="s">
        <v>678</v>
      </c>
      <c r="B27" s="66"/>
      <c r="C27" s="115">
        <f>SUM(C15:C22)</f>
        <v>1033000</v>
      </c>
      <c r="D27" s="115">
        <f>D17+D21+D22</f>
        <v>6013603.95</v>
      </c>
      <c r="E27" s="115">
        <f>E17+E21+E22</f>
        <v>1478</v>
      </c>
      <c r="F27" s="115">
        <f>E27/D27*100</f>
        <v>0.02457760790848223</v>
      </c>
      <c r="G27" s="69" t="s">
        <v>679</v>
      </c>
    </row>
    <row r="28" spans="3:7" ht="12.75">
      <c r="C28" s="117"/>
      <c r="D28" s="117"/>
      <c r="E28" s="117"/>
      <c r="F28" s="117"/>
      <c r="G28" s="118"/>
    </row>
    <row r="29" spans="3:7" ht="12.75">
      <c r="C29" s="117"/>
      <c r="D29" s="117"/>
      <c r="E29" s="117"/>
      <c r="F29" s="117"/>
      <c r="G29" s="118"/>
    </row>
    <row r="30" spans="3:7" ht="12.75">
      <c r="C30" s="117"/>
      <c r="D30" s="117"/>
      <c r="E30" s="117"/>
      <c r="F30" s="117"/>
      <c r="G30" s="118"/>
    </row>
    <row r="31" spans="1:7" ht="12.75">
      <c r="A31" s="116" t="s">
        <v>680</v>
      </c>
      <c r="C31" s="117">
        <v>0</v>
      </c>
      <c r="D31" s="117"/>
      <c r="E31" s="117"/>
      <c r="F31" s="117"/>
      <c r="G31" s="118"/>
    </row>
    <row r="32" spans="1:7" ht="12.75">
      <c r="A32" s="116" t="s">
        <v>681</v>
      </c>
      <c r="C32" s="117">
        <f>C27+C31+'[2]Příloha 5-FRB klasika'!C17</f>
        <v>24084000</v>
      </c>
      <c r="D32" s="117"/>
      <c r="E32" s="117"/>
      <c r="F32" s="117"/>
      <c r="G32" s="118"/>
    </row>
    <row r="33" spans="3:7" ht="12.75">
      <c r="C33" s="117"/>
      <c r="D33" s="117"/>
      <c r="E33" s="117"/>
      <c r="F33" s="117"/>
      <c r="G33" s="118"/>
    </row>
    <row r="34" spans="3:7" ht="12.75">
      <c r="C34" s="117"/>
      <c r="D34" s="117"/>
      <c r="E34" s="117"/>
      <c r="F34" s="117"/>
      <c r="G34" s="118"/>
    </row>
    <row r="35" ht="12.75">
      <c r="G35" s="117">
        <f>13874452.62-1150</f>
        <v>13873302.62</v>
      </c>
    </row>
    <row r="36" ht="12.75">
      <c r="G36" s="118"/>
    </row>
    <row r="37" ht="12.75">
      <c r="G37" s="118"/>
    </row>
    <row r="38" ht="12.75">
      <c r="G38" s="118"/>
    </row>
    <row r="39" ht="12.75">
      <c r="G39" s="118"/>
    </row>
    <row r="40" ht="12.75">
      <c r="G40" s="118"/>
    </row>
    <row r="41" ht="12.75">
      <c r="G41" s="118"/>
    </row>
    <row r="42" ht="12.75">
      <c r="G42" s="118"/>
    </row>
    <row r="43" ht="12.75">
      <c r="G43" s="118"/>
    </row>
    <row r="44" ht="12.75">
      <c r="G44" s="118"/>
    </row>
    <row r="45" ht="12.75">
      <c r="G45" s="118"/>
    </row>
    <row r="46" ht="12.75">
      <c r="G46" s="118"/>
    </row>
    <row r="47" ht="12.75">
      <c r="G47" s="118"/>
    </row>
    <row r="48" ht="12.75">
      <c r="G48" s="118"/>
    </row>
    <row r="49" ht="12.75">
      <c r="G49" s="118"/>
    </row>
    <row r="50" ht="12.75">
      <c r="G50" s="118"/>
    </row>
    <row r="51" ht="12.75">
      <c r="G51" s="118"/>
    </row>
    <row r="52" ht="12.75">
      <c r="G52" s="118"/>
    </row>
    <row r="53" ht="12.75">
      <c r="G53" s="118"/>
    </row>
    <row r="54" ht="12.75">
      <c r="G54" s="118"/>
    </row>
    <row r="55" ht="12.75">
      <c r="G55" s="118"/>
    </row>
    <row r="56" ht="12.75">
      <c r="G56" s="118"/>
    </row>
    <row r="57" ht="12.75">
      <c r="G57" s="118"/>
    </row>
    <row r="58" ht="12.75">
      <c r="G58" s="118"/>
    </row>
    <row r="59" ht="12.75">
      <c r="G59" s="118"/>
    </row>
    <row r="60" ht="12.75">
      <c r="G60" s="118"/>
    </row>
    <row r="61" ht="12.75">
      <c r="G61" s="118"/>
    </row>
    <row r="62" ht="12.75">
      <c r="G62" s="118"/>
    </row>
  </sheetData>
  <printOptions gridLines="1" horizontalCentered="1"/>
  <pageMargins left="0" right="0" top="1.07" bottom="0.984251968503937" header="0.61" footer="0.7086614173228347"/>
  <pageSetup firstPageNumber="24" useFirstPageNumber="1" horizontalDpi="600" verticalDpi="600" orientation="landscape" paperSize="9" scale="85" r:id="rId1"/>
  <headerFooter alignWithMargins="0">
    <oddHeader>&amp;Lv Kč&amp;C&amp;"Arial CE,Tučné"Fond rozvoje bydlení  - povodňový
&amp;RPříloha č. 7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" topLeftCell="BM2" activePane="bottomLeft" state="frozen"/>
      <selection pane="topLeft" activeCell="A1" sqref="A1"/>
      <selection pane="bottomLeft" activeCell="B29" sqref="B29"/>
    </sheetView>
  </sheetViews>
  <sheetFormatPr defaultColWidth="9.00390625" defaultRowHeight="12.75" outlineLevelCol="1"/>
  <cols>
    <col min="1" max="1" width="16.75390625" style="116" customWidth="1"/>
    <col min="2" max="2" width="31.875" style="116" customWidth="1"/>
    <col min="3" max="3" width="12.875" style="119" bestFit="1" customWidth="1"/>
    <col min="4" max="5" width="12.875" style="119" customWidth="1"/>
    <col min="6" max="6" width="7.625" style="119" customWidth="1"/>
    <col min="7" max="7" width="40.00390625" style="116" customWidth="1"/>
    <col min="8" max="9" width="9.125" style="96" customWidth="1"/>
    <col min="10" max="16" width="9.125" style="96" customWidth="1" outlineLevel="1"/>
    <col min="17" max="16384" width="9.125" style="96" customWidth="1"/>
  </cols>
  <sheetData>
    <row r="1" spans="1:7" s="79" customFormat="1" ht="48" customHeight="1">
      <c r="A1" s="74" t="s">
        <v>637</v>
      </c>
      <c r="B1" s="75" t="s">
        <v>638</v>
      </c>
      <c r="C1" s="76" t="s">
        <v>693</v>
      </c>
      <c r="D1" s="77" t="s">
        <v>694</v>
      </c>
      <c r="E1" s="77" t="s">
        <v>695</v>
      </c>
      <c r="F1" s="77" t="s">
        <v>666</v>
      </c>
      <c r="G1" s="78" t="s">
        <v>667</v>
      </c>
    </row>
    <row r="2" spans="1:7" ht="12.75" customHeight="1">
      <c r="A2" s="93" t="s">
        <v>696</v>
      </c>
      <c r="B2" s="120" t="s">
        <v>701</v>
      </c>
      <c r="C2" s="85">
        <v>0</v>
      </c>
      <c r="D2" s="85">
        <v>62298047.77</v>
      </c>
      <c r="E2" s="85">
        <v>62298047.77</v>
      </c>
      <c r="F2" s="85">
        <f>E2/D2*100</f>
        <v>100</v>
      </c>
      <c r="G2" s="92" t="s">
        <v>697</v>
      </c>
    </row>
    <row r="3" spans="1:7" ht="12.75" customHeight="1">
      <c r="A3" s="93"/>
      <c r="B3" s="120"/>
      <c r="C3" s="85"/>
      <c r="D3" s="85"/>
      <c r="E3" s="85"/>
      <c r="F3" s="85"/>
      <c r="G3" s="92"/>
    </row>
    <row r="4" spans="1:7" ht="12.75" customHeight="1">
      <c r="A4" s="93" t="s">
        <v>672</v>
      </c>
      <c r="B4" s="121"/>
      <c r="C4" s="85"/>
      <c r="D4" s="85"/>
      <c r="E4" s="85"/>
      <c r="F4" s="85"/>
      <c r="G4" s="92"/>
    </row>
    <row r="5" spans="1:7" ht="12.75" customHeight="1">
      <c r="A5" s="93"/>
      <c r="B5" s="99" t="s">
        <v>684</v>
      </c>
      <c r="C5" s="85">
        <v>0</v>
      </c>
      <c r="D5" s="85">
        <v>0</v>
      </c>
      <c r="E5" s="85">
        <v>5689603.85</v>
      </c>
      <c r="F5" s="85">
        <v>0</v>
      </c>
      <c r="G5" s="92"/>
    </row>
    <row r="6" spans="1:7" ht="12.75" customHeight="1">
      <c r="A6" s="93"/>
      <c r="B6" s="99" t="s">
        <v>702</v>
      </c>
      <c r="C6" s="85">
        <v>0</v>
      </c>
      <c r="D6" s="85">
        <v>0</v>
      </c>
      <c r="E6" s="85">
        <v>-90</v>
      </c>
      <c r="F6" s="85">
        <v>0</v>
      </c>
      <c r="G6" s="92" t="s">
        <v>698</v>
      </c>
    </row>
    <row r="7" spans="1:7" ht="12.75" customHeight="1">
      <c r="A7" s="98"/>
      <c r="B7" s="99" t="s">
        <v>685</v>
      </c>
      <c r="C7" s="85">
        <v>23051000</v>
      </c>
      <c r="D7" s="85">
        <v>23051000</v>
      </c>
      <c r="E7" s="85">
        <v>24344316.52</v>
      </c>
      <c r="F7" s="85">
        <f>E7/D7*100</f>
        <v>105.6106742440675</v>
      </c>
      <c r="G7" s="95"/>
    </row>
    <row r="8" spans="1:7" ht="12.75" customHeight="1">
      <c r="A8" s="98"/>
      <c r="B8" s="99" t="s">
        <v>173</v>
      </c>
      <c r="C8" s="85">
        <v>0</v>
      </c>
      <c r="D8" s="85">
        <v>0</v>
      </c>
      <c r="E8" s="85">
        <v>1400000</v>
      </c>
      <c r="F8" s="85">
        <v>0</v>
      </c>
      <c r="G8" s="95" t="s">
        <v>699</v>
      </c>
    </row>
    <row r="9" spans="1:7" ht="12.75" customHeight="1" thickBot="1">
      <c r="A9" s="98"/>
      <c r="B9" s="98"/>
      <c r="C9" s="85"/>
      <c r="D9" s="85"/>
      <c r="E9" s="85"/>
      <c r="F9" s="85"/>
      <c r="G9" s="95"/>
    </row>
    <row r="10" spans="1:7" s="103" customFormat="1" ht="12.75" customHeight="1" thickBot="1">
      <c r="A10" s="100" t="s">
        <v>673</v>
      </c>
      <c r="B10" s="101"/>
      <c r="C10" s="122">
        <f>C7</f>
        <v>23051000</v>
      </c>
      <c r="D10" s="122">
        <f>D7+D2</f>
        <v>85349047.77000001</v>
      </c>
      <c r="E10" s="122">
        <f>E2+E5+E6+E7+E8</f>
        <v>93731878.14</v>
      </c>
      <c r="F10" s="122">
        <f>E10/D10*100</f>
        <v>109.82182061666367</v>
      </c>
      <c r="G10" s="101"/>
    </row>
    <row r="11" spans="1:7" ht="12.75" customHeight="1">
      <c r="A11" s="104"/>
      <c r="B11" s="99"/>
      <c r="C11" s="85"/>
      <c r="D11" s="85"/>
      <c r="E11" s="85"/>
      <c r="F11" s="85"/>
      <c r="G11" s="107"/>
    </row>
    <row r="12" spans="1:7" ht="12.75" customHeight="1">
      <c r="A12" s="93" t="s">
        <v>674</v>
      </c>
      <c r="B12" s="94"/>
      <c r="C12" s="105"/>
      <c r="D12" s="105"/>
      <c r="E12" s="105"/>
      <c r="F12" s="105"/>
      <c r="G12" s="94"/>
    </row>
    <row r="13" spans="1:7" ht="12.75" customHeight="1">
      <c r="A13" s="99" t="s">
        <v>174</v>
      </c>
      <c r="B13" s="94"/>
      <c r="C13" s="105"/>
      <c r="D13" s="105"/>
      <c r="E13" s="105"/>
      <c r="F13" s="105"/>
      <c r="G13" s="94"/>
    </row>
    <row r="14" spans="1:7" ht="12.75" customHeight="1">
      <c r="A14" s="104"/>
      <c r="B14" s="99" t="s">
        <v>687</v>
      </c>
      <c r="C14" s="85">
        <v>1000</v>
      </c>
      <c r="D14" s="85">
        <v>1000</v>
      </c>
      <c r="E14" s="85">
        <v>52</v>
      </c>
      <c r="F14" s="85">
        <f>E14/D14*100</f>
        <v>5.2</v>
      </c>
      <c r="G14" s="107"/>
    </row>
    <row r="15" spans="1:7" ht="12.75" customHeight="1">
      <c r="A15" s="104"/>
      <c r="B15" s="99" t="s">
        <v>175</v>
      </c>
      <c r="C15" s="85"/>
      <c r="D15" s="85">
        <v>7000</v>
      </c>
      <c r="E15" s="85">
        <v>3832</v>
      </c>
      <c r="F15" s="85">
        <f>E15/D15*100</f>
        <v>54.74285714285714</v>
      </c>
      <c r="G15" s="107"/>
    </row>
    <row r="16" spans="1:7" ht="12.75" customHeight="1">
      <c r="A16" s="104"/>
      <c r="B16" s="99"/>
      <c r="C16" s="85"/>
      <c r="D16" s="85"/>
      <c r="E16" s="85"/>
      <c r="F16" s="85"/>
      <c r="G16" s="107"/>
    </row>
    <row r="17" spans="1:7" ht="12.75" customHeight="1">
      <c r="A17" s="123" t="s">
        <v>176</v>
      </c>
      <c r="B17" s="99"/>
      <c r="C17" s="85"/>
      <c r="D17" s="85"/>
      <c r="E17" s="85"/>
      <c r="F17" s="85"/>
      <c r="G17" s="107"/>
    </row>
    <row r="18" spans="1:7" ht="12.75" customHeight="1">
      <c r="A18" s="109" t="s">
        <v>676</v>
      </c>
      <c r="B18" s="99"/>
      <c r="C18" s="85"/>
      <c r="D18" s="85"/>
      <c r="E18" s="85"/>
      <c r="F18" s="85"/>
      <c r="G18" s="107"/>
    </row>
    <row r="19" spans="1:7" ht="12.75" customHeight="1">
      <c r="A19" s="98"/>
      <c r="B19" s="99" t="s">
        <v>689</v>
      </c>
      <c r="C19" s="85">
        <v>350000</v>
      </c>
      <c r="D19" s="85">
        <v>350000</v>
      </c>
      <c r="E19" s="85">
        <v>335662</v>
      </c>
      <c r="F19" s="85">
        <f>E19/D19*100</f>
        <v>95.90342857142858</v>
      </c>
      <c r="G19" s="110"/>
    </row>
    <row r="20" spans="1:7" ht="12.75" customHeight="1">
      <c r="A20" s="98"/>
      <c r="B20" s="99" t="s">
        <v>177</v>
      </c>
      <c r="C20" s="85">
        <v>13700000</v>
      </c>
      <c r="D20" s="85">
        <f>75998047.77-7000</f>
        <v>75991047.77</v>
      </c>
      <c r="E20" s="85">
        <v>14497000</v>
      </c>
      <c r="F20" s="85">
        <f>E20/D20*100</f>
        <v>19.0772471566357</v>
      </c>
      <c r="G20" s="95"/>
    </row>
    <row r="21" spans="1:7" ht="12.75" customHeight="1">
      <c r="A21" s="98"/>
      <c r="B21" s="99" t="s">
        <v>178</v>
      </c>
      <c r="C21" s="85">
        <v>9000000</v>
      </c>
      <c r="D21" s="85">
        <v>9000000</v>
      </c>
      <c r="E21" s="85">
        <v>1690000</v>
      </c>
      <c r="F21" s="85">
        <f>E21/D21*100</f>
        <v>18.777777777777775</v>
      </c>
      <c r="G21" s="124"/>
    </row>
    <row r="22" spans="1:7" ht="12.75" customHeight="1" thickBot="1">
      <c r="A22" s="98"/>
      <c r="B22" s="118"/>
      <c r="C22" s="85"/>
      <c r="D22" s="85"/>
      <c r="E22" s="85"/>
      <c r="F22" s="85"/>
      <c r="G22" s="125"/>
    </row>
    <row r="23" spans="1:7" s="103" customFormat="1" ht="12.75" customHeight="1" thickBot="1">
      <c r="A23" s="100" t="s">
        <v>678</v>
      </c>
      <c r="B23" s="66"/>
      <c r="C23" s="102">
        <f>SUM(C12:C22)</f>
        <v>23051000</v>
      </c>
      <c r="D23" s="102">
        <f>SUM(D12:D22)</f>
        <v>85349047.77</v>
      </c>
      <c r="E23" s="102">
        <f>SUM(E12:E22)</f>
        <v>16526546</v>
      </c>
      <c r="F23" s="102">
        <f>E23/D23*100</f>
        <v>19.363480240032676</v>
      </c>
      <c r="G23" s="69" t="s">
        <v>679</v>
      </c>
    </row>
    <row r="24" spans="1:7" ht="12.75" customHeight="1">
      <c r="A24" s="98"/>
      <c r="B24" s="118"/>
      <c r="C24" s="126"/>
      <c r="D24" s="126"/>
      <c r="E24" s="126"/>
      <c r="F24" s="126"/>
      <c r="G24" s="127"/>
    </row>
    <row r="25" spans="1:7" ht="9.75" customHeight="1">
      <c r="A25" s="128"/>
      <c r="B25" s="118"/>
      <c r="C25" s="126"/>
      <c r="D25" s="126"/>
      <c r="E25" s="126"/>
      <c r="F25" s="126"/>
      <c r="G25" s="110"/>
    </row>
    <row r="26" spans="3:7" ht="12.75" customHeight="1">
      <c r="C26" s="117"/>
      <c r="D26" s="117"/>
      <c r="E26" s="117"/>
      <c r="F26" s="117"/>
      <c r="G26" s="118"/>
    </row>
    <row r="27" spans="1:7" s="132" customFormat="1" ht="12.75">
      <c r="A27" s="129"/>
      <c r="B27" s="129" t="s">
        <v>700</v>
      </c>
      <c r="C27" s="130">
        <f>'[3]FRB povodeň'!C27+'Příloha 5-FRB klasika'!C23</f>
        <v>24084000</v>
      </c>
      <c r="D27" s="130">
        <f>'[3]FRB povodeň'!D27+'Příloha 5-FRB klasika'!D23</f>
        <v>91362651.72</v>
      </c>
      <c r="E27" s="130">
        <f>'[3]soc. fond'!D38+'[3]FRB povodeň'!E27+'Příloha 5-FRB klasika'!E23</f>
        <v>25464465.11</v>
      </c>
      <c r="F27" s="130"/>
      <c r="G27" s="131"/>
    </row>
    <row r="28" spans="3:7" ht="12.75">
      <c r="C28" s="117"/>
      <c r="D28" s="117"/>
      <c r="E28" s="117"/>
      <c r="F28" s="117"/>
      <c r="G28" s="118"/>
    </row>
    <row r="29" spans="3:7" ht="12.75">
      <c r="C29" s="117"/>
      <c r="D29" s="117"/>
      <c r="E29" s="117"/>
      <c r="F29" s="117"/>
      <c r="G29" s="118"/>
    </row>
    <row r="30" spans="3:7" ht="12.75">
      <c r="C30" s="117"/>
      <c r="D30" s="117"/>
      <c r="E30" s="117"/>
      <c r="F30" s="117"/>
      <c r="G30" s="117">
        <f>26746892.69-16265498</f>
        <v>10481394.690000001</v>
      </c>
    </row>
    <row r="31" spans="3:7" ht="12.75">
      <c r="C31" s="117"/>
      <c r="D31" s="117"/>
      <c r="E31" s="117"/>
      <c r="F31" s="117"/>
      <c r="G31" s="118"/>
    </row>
    <row r="32" spans="3:7" ht="12.75">
      <c r="C32" s="117"/>
      <c r="D32" s="117"/>
      <c r="E32" s="117"/>
      <c r="F32" s="117"/>
      <c r="G32" s="118"/>
    </row>
    <row r="33" spans="3:7" ht="12.75">
      <c r="C33" s="117"/>
      <c r="D33" s="117"/>
      <c r="E33" s="117"/>
      <c r="F33" s="117"/>
      <c r="G33" s="118"/>
    </row>
    <row r="34" spans="3:7" ht="12.75">
      <c r="C34" s="117"/>
      <c r="D34" s="117"/>
      <c r="E34" s="117"/>
      <c r="F34" s="117"/>
      <c r="G34" s="118"/>
    </row>
    <row r="35" spans="3:7" ht="12.75">
      <c r="C35" s="117"/>
      <c r="D35" s="117"/>
      <c r="E35" s="117"/>
      <c r="F35" s="117"/>
      <c r="G35" s="118"/>
    </row>
    <row r="36" ht="12.75">
      <c r="G36" s="118"/>
    </row>
    <row r="37" ht="12.75">
      <c r="G37" s="118"/>
    </row>
    <row r="38" ht="12.75">
      <c r="G38" s="118"/>
    </row>
    <row r="39" ht="12.75">
      <c r="G39" s="118"/>
    </row>
    <row r="40" ht="12.75">
      <c r="G40" s="118"/>
    </row>
    <row r="41" ht="12.75">
      <c r="G41" s="118"/>
    </row>
    <row r="42" ht="12.75">
      <c r="G42" s="118"/>
    </row>
    <row r="43" ht="12.75">
      <c r="G43" s="118"/>
    </row>
    <row r="44" ht="12.75">
      <c r="G44" s="118"/>
    </row>
    <row r="45" ht="12.75">
      <c r="G45" s="118"/>
    </row>
    <row r="46" ht="12.75">
      <c r="G46" s="118"/>
    </row>
    <row r="47" ht="12.75">
      <c r="G47" s="118"/>
    </row>
    <row r="48" ht="12.75">
      <c r="G48" s="118"/>
    </row>
    <row r="49" ht="12.75">
      <c r="G49" s="118"/>
    </row>
    <row r="50" ht="12.75">
      <c r="G50" s="118"/>
    </row>
    <row r="51" ht="12.75">
      <c r="G51" s="118"/>
    </row>
    <row r="52" ht="12.75">
      <c r="G52" s="118"/>
    </row>
    <row r="53" ht="12.75">
      <c r="G53" s="118"/>
    </row>
    <row r="54" ht="12.75">
      <c r="G54" s="118"/>
    </row>
    <row r="55" ht="12.75">
      <c r="G55" s="118"/>
    </row>
    <row r="56" ht="12.75">
      <c r="G56" s="118"/>
    </row>
    <row r="57" ht="12.75">
      <c r="G57" s="118"/>
    </row>
    <row r="58" ht="12.75">
      <c r="G58" s="118"/>
    </row>
    <row r="59" ht="12.75">
      <c r="G59" s="118"/>
    </row>
    <row r="60" ht="12.75">
      <c r="G60" s="118"/>
    </row>
    <row r="61" ht="12.75">
      <c r="G61" s="118"/>
    </row>
    <row r="62" ht="12.75">
      <c r="G62" s="118"/>
    </row>
    <row r="63" ht="12.75">
      <c r="G63" s="118"/>
    </row>
  </sheetData>
  <printOptions gridLines="1" horizontalCentered="1"/>
  <pageMargins left="0.2" right="0.2" top="1.18" bottom="0.984251968503937" header="0.66" footer="0.7086614173228347"/>
  <pageSetup firstPageNumber="25" useFirstPageNumber="1" horizontalDpi="600" verticalDpi="600" orientation="landscape" paperSize="9" r:id="rId1"/>
  <headerFooter alignWithMargins="0">
    <oddHeader>&amp;Lv Kč&amp;C&amp;"Arial CE,Tučné"Fond rozvoje bydlení  - klasický &amp;"Arial CE,Obyčejné"
&amp;RPříloha č. 7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="120" zoomScaleNormal="120" workbookViewId="0" topLeftCell="A1">
      <pane ySplit="1" topLeftCell="BM36" activePane="bottomLeft" state="frozen"/>
      <selection pane="topLeft" activeCell="A1" sqref="A1"/>
      <selection pane="bottomLeft" activeCell="H38" sqref="H38:H39"/>
    </sheetView>
  </sheetViews>
  <sheetFormatPr defaultColWidth="9.00390625" defaultRowHeight="12.75" outlineLevelRow="1" outlineLevelCol="1"/>
  <cols>
    <col min="1" max="1" width="23.25390625" style="147" customWidth="1"/>
    <col min="2" max="2" width="11.00390625" style="147" customWidth="1"/>
    <col min="3" max="4" width="12.75390625" style="145" hidden="1" customWidth="1" outlineLevel="1"/>
    <col min="5" max="5" width="11.375" style="145" customWidth="1" collapsed="1"/>
    <col min="6" max="6" width="11.125" style="145" customWidth="1" outlineLevel="1"/>
    <col min="7" max="7" width="5.00390625" style="145" customWidth="1" outlineLevel="1"/>
    <col min="8" max="8" width="46.75390625" style="147" customWidth="1"/>
    <col min="9" max="9" width="15.875" style="147" bestFit="1" customWidth="1"/>
    <col min="10" max="10" width="7.75390625" style="146" customWidth="1" collapsed="1"/>
    <col min="11" max="11" width="9.125" style="147" customWidth="1" collapsed="1"/>
    <col min="12" max="12" width="10.00390625" style="147" bestFit="1" customWidth="1"/>
    <col min="13" max="14" width="9.125" style="147" customWidth="1"/>
    <col min="15" max="15" width="9.125" style="147" customWidth="1" collapsed="1"/>
    <col min="16" max="16" width="9.125" style="147" customWidth="1"/>
    <col min="17" max="26" width="9.125" style="147" customWidth="1" collapsed="1"/>
    <col min="27" max="16384" width="9.125" style="147" customWidth="1"/>
  </cols>
  <sheetData>
    <row r="1" spans="1:10" s="139" customFormat="1" ht="39" customHeight="1" thickBot="1">
      <c r="A1" s="136" t="s">
        <v>759</v>
      </c>
      <c r="B1" s="136" t="s">
        <v>760</v>
      </c>
      <c r="C1" s="136" t="s">
        <v>761</v>
      </c>
      <c r="D1" s="136" t="s">
        <v>762</v>
      </c>
      <c r="E1" s="136" t="s">
        <v>761</v>
      </c>
      <c r="F1" s="137" t="s">
        <v>181</v>
      </c>
      <c r="G1" s="137" t="s">
        <v>182</v>
      </c>
      <c r="H1" s="138" t="s">
        <v>641</v>
      </c>
      <c r="J1" s="140"/>
    </row>
    <row r="2" spans="1:9" ht="12.75" customHeight="1">
      <c r="A2" s="141" t="s">
        <v>763</v>
      </c>
      <c r="B2" s="142">
        <v>8493000</v>
      </c>
      <c r="C2" s="142">
        <v>9944796</v>
      </c>
      <c r="D2" s="143"/>
      <c r="E2" s="143">
        <f aca="true" t="shared" si="0" ref="E2:E21">SUM(C2:D2)</f>
        <v>9944796</v>
      </c>
      <c r="F2" s="143">
        <v>7952340.62</v>
      </c>
      <c r="G2" s="143">
        <f aca="true" t="shared" si="1" ref="G2:G25">F2/E2*100</f>
        <v>79.96484412551047</v>
      </c>
      <c r="H2" s="144"/>
      <c r="I2" s="145"/>
    </row>
    <row r="3" spans="1:9" ht="12.75" customHeight="1">
      <c r="A3" s="141" t="s">
        <v>764</v>
      </c>
      <c r="B3" s="148">
        <v>11352000</v>
      </c>
      <c r="C3" s="148">
        <v>10483631</v>
      </c>
      <c r="D3" s="143"/>
      <c r="E3" s="143">
        <f t="shared" si="0"/>
        <v>10483631</v>
      </c>
      <c r="F3" s="143">
        <v>9372834.21</v>
      </c>
      <c r="G3" s="143">
        <f t="shared" si="1"/>
        <v>89.40446501789314</v>
      </c>
      <c r="H3" s="144"/>
      <c r="I3" s="145"/>
    </row>
    <row r="4" spans="1:9" ht="12.75" customHeight="1">
      <c r="A4" s="141" t="s">
        <v>765</v>
      </c>
      <c r="B4" s="148">
        <v>3720000</v>
      </c>
      <c r="C4" s="148">
        <v>3865651</v>
      </c>
      <c r="D4" s="143"/>
      <c r="E4" s="143">
        <f t="shared" si="0"/>
        <v>3865651</v>
      </c>
      <c r="F4" s="143">
        <v>3461352.82</v>
      </c>
      <c r="G4" s="143">
        <f t="shared" si="1"/>
        <v>89.54126536513513</v>
      </c>
      <c r="H4" s="144"/>
      <c r="I4" s="145"/>
    </row>
    <row r="5" spans="1:9" ht="12.75" customHeight="1">
      <c r="A5" s="141" t="s">
        <v>766</v>
      </c>
      <c r="B5" s="148">
        <v>50000</v>
      </c>
      <c r="C5" s="148">
        <v>104746</v>
      </c>
      <c r="D5" s="143"/>
      <c r="E5" s="143">
        <f t="shared" si="0"/>
        <v>104746</v>
      </c>
      <c r="F5" s="143">
        <v>76984.78</v>
      </c>
      <c r="G5" s="143">
        <f t="shared" si="1"/>
        <v>73.49662994290951</v>
      </c>
      <c r="H5" s="144"/>
      <c r="I5" s="145"/>
    </row>
    <row r="6" spans="1:9" ht="12.75" customHeight="1">
      <c r="A6" s="141" t="s">
        <v>767</v>
      </c>
      <c r="B6" s="148">
        <v>51318700</v>
      </c>
      <c r="C6" s="148">
        <v>112565678.63</v>
      </c>
      <c r="D6" s="143"/>
      <c r="E6" s="143">
        <f t="shared" si="0"/>
        <v>112565678.63</v>
      </c>
      <c r="F6" s="143">
        <f>64174030.85-320520.97</f>
        <v>63853509.88</v>
      </c>
      <c r="G6" s="143">
        <f t="shared" si="1"/>
        <v>56.725558498061005</v>
      </c>
      <c r="H6" s="144"/>
      <c r="I6" s="145"/>
    </row>
    <row r="7" spans="1:9" ht="12.75" customHeight="1">
      <c r="A7" s="141" t="s">
        <v>82</v>
      </c>
      <c r="B7" s="142">
        <v>24000</v>
      </c>
      <c r="C7" s="142">
        <v>54838</v>
      </c>
      <c r="D7" s="142"/>
      <c r="E7" s="143">
        <f t="shared" si="0"/>
        <v>54838</v>
      </c>
      <c r="F7" s="143">
        <v>52589.74</v>
      </c>
      <c r="G7" s="143">
        <f t="shared" si="1"/>
        <v>95.90017870819504</v>
      </c>
      <c r="H7" s="144"/>
      <c r="I7" s="145"/>
    </row>
    <row r="8" spans="1:9" ht="12.75" customHeight="1">
      <c r="A8" s="141" t="s">
        <v>768</v>
      </c>
      <c r="B8" s="148">
        <f>57178000+280118000</f>
        <v>337296000</v>
      </c>
      <c r="C8" s="148">
        <v>337413044</v>
      </c>
      <c r="D8" s="143"/>
      <c r="E8" s="143">
        <f t="shared" si="0"/>
        <v>337413044</v>
      </c>
      <c r="F8" s="143">
        <v>334583016.69</v>
      </c>
      <c r="G8" s="143">
        <f t="shared" si="1"/>
        <v>99.16125728974485</v>
      </c>
      <c r="H8" s="144" t="s">
        <v>752</v>
      </c>
      <c r="I8" s="145"/>
    </row>
    <row r="9" spans="1:9" ht="12.75" customHeight="1">
      <c r="A9" s="141" t="s">
        <v>769</v>
      </c>
      <c r="B9" s="148">
        <v>924000</v>
      </c>
      <c r="C9" s="148">
        <v>1022446</v>
      </c>
      <c r="D9" s="143"/>
      <c r="E9" s="143">
        <f t="shared" si="0"/>
        <v>1022446</v>
      </c>
      <c r="F9" s="143">
        <v>930486.46</v>
      </c>
      <c r="G9" s="143">
        <f t="shared" si="1"/>
        <v>91.00592696337996</v>
      </c>
      <c r="H9" s="144"/>
      <c r="I9" s="145"/>
    </row>
    <row r="10" spans="1:9" ht="12.75" customHeight="1">
      <c r="A10" s="141" t="s">
        <v>770</v>
      </c>
      <c r="B10" s="148">
        <v>304000</v>
      </c>
      <c r="C10" s="148">
        <v>409411</v>
      </c>
      <c r="D10" s="143"/>
      <c r="E10" s="143">
        <f t="shared" si="0"/>
        <v>409411</v>
      </c>
      <c r="F10" s="143">
        <v>296123.86</v>
      </c>
      <c r="G10" s="143">
        <f t="shared" si="1"/>
        <v>72.3292388333484</v>
      </c>
      <c r="H10" s="144"/>
      <c r="I10" s="145"/>
    </row>
    <row r="11" spans="1:9" ht="12.75" customHeight="1">
      <c r="A11" s="141" t="s">
        <v>771</v>
      </c>
      <c r="B11" s="148">
        <f>62089000+350000</f>
        <v>62439000</v>
      </c>
      <c r="C11" s="148">
        <v>79317284.21</v>
      </c>
      <c r="D11" s="148"/>
      <c r="E11" s="143">
        <f t="shared" si="0"/>
        <v>79317284.21</v>
      </c>
      <c r="F11" s="148">
        <v>77943517.92</v>
      </c>
      <c r="G11" s="143">
        <f t="shared" si="1"/>
        <v>98.26801143826002</v>
      </c>
      <c r="H11" s="144" t="s">
        <v>753</v>
      </c>
      <c r="I11" s="145"/>
    </row>
    <row r="12" spans="1:9" ht="12.75" customHeight="1">
      <c r="A12" s="141" t="s">
        <v>772</v>
      </c>
      <c r="B12" s="148">
        <v>18091000</v>
      </c>
      <c r="C12" s="148">
        <v>16268792</v>
      </c>
      <c r="D12" s="143"/>
      <c r="E12" s="143">
        <f t="shared" si="0"/>
        <v>16268792</v>
      </c>
      <c r="F12" s="143">
        <v>14915584.54</v>
      </c>
      <c r="G12" s="143">
        <f t="shared" si="1"/>
        <v>91.682188450132</v>
      </c>
      <c r="H12" s="144"/>
      <c r="I12" s="145"/>
    </row>
    <row r="13" spans="1:9" ht="12.75" customHeight="1">
      <c r="A13" s="144" t="s">
        <v>773</v>
      </c>
      <c r="B13" s="148">
        <f>8758000+136000000</f>
        <v>144758000</v>
      </c>
      <c r="C13" s="148">
        <v>143348780</v>
      </c>
      <c r="D13" s="148"/>
      <c r="E13" s="143">
        <f t="shared" si="0"/>
        <v>143348780</v>
      </c>
      <c r="F13" s="148">
        <v>143168678.46</v>
      </c>
      <c r="G13" s="143">
        <f t="shared" si="1"/>
        <v>99.87436130255173</v>
      </c>
      <c r="H13" s="144" t="s">
        <v>754</v>
      </c>
      <c r="I13" s="145"/>
    </row>
    <row r="14" spans="1:9" ht="12.75" customHeight="1">
      <c r="A14" s="144" t="s">
        <v>774</v>
      </c>
      <c r="B14" s="148">
        <v>243000</v>
      </c>
      <c r="C14" s="148">
        <v>246109755</v>
      </c>
      <c r="D14" s="148"/>
      <c r="E14" s="143">
        <f t="shared" si="0"/>
        <v>246109755</v>
      </c>
      <c r="F14" s="148">
        <v>235078149.15</v>
      </c>
      <c r="G14" s="143">
        <f t="shared" si="1"/>
        <v>95.51760723584484</v>
      </c>
      <c r="H14" s="144"/>
      <c r="I14" s="145"/>
    </row>
    <row r="15" spans="1:9" ht="12.75" customHeight="1">
      <c r="A15" s="144" t="s">
        <v>775</v>
      </c>
      <c r="B15" s="148">
        <f>350208000+1430000</f>
        <v>351638000</v>
      </c>
      <c r="C15" s="148">
        <v>383294385.9</v>
      </c>
      <c r="D15" s="148"/>
      <c r="E15" s="143">
        <f t="shared" si="0"/>
        <v>383294385.9</v>
      </c>
      <c r="F15" s="148">
        <f>383216528.6-8829251.76-621200-1800-55000</f>
        <v>373709276.84000003</v>
      </c>
      <c r="G15" s="143">
        <f t="shared" si="1"/>
        <v>97.49928268907631</v>
      </c>
      <c r="H15" s="144" t="s">
        <v>755</v>
      </c>
      <c r="I15" s="145"/>
    </row>
    <row r="16" spans="1:9" ht="12.75" customHeight="1">
      <c r="A16" s="144" t="s">
        <v>776</v>
      </c>
      <c r="B16" s="148">
        <v>49427000</v>
      </c>
      <c r="C16" s="148">
        <v>49393335</v>
      </c>
      <c r="D16" s="148"/>
      <c r="E16" s="143">
        <f t="shared" si="0"/>
        <v>49393335</v>
      </c>
      <c r="F16" s="148">
        <f>48846316.92-21900</f>
        <v>48824416.92</v>
      </c>
      <c r="G16" s="143">
        <f t="shared" si="1"/>
        <v>98.84818856633187</v>
      </c>
      <c r="H16" s="144"/>
      <c r="I16" s="145"/>
    </row>
    <row r="17" spans="1:9" ht="12.75" customHeight="1">
      <c r="A17" s="144" t="s">
        <v>777</v>
      </c>
      <c r="B17" s="148">
        <v>16531000</v>
      </c>
      <c r="C17" s="148">
        <v>15202090</v>
      </c>
      <c r="D17" s="148"/>
      <c r="E17" s="143">
        <f t="shared" si="0"/>
        <v>15202090</v>
      </c>
      <c r="F17" s="148">
        <v>14573373.36</v>
      </c>
      <c r="G17" s="143">
        <f t="shared" si="1"/>
        <v>95.86427497798</v>
      </c>
      <c r="H17" s="144"/>
      <c r="I17" s="145"/>
    </row>
    <row r="18" spans="1:9" ht="12.75" customHeight="1">
      <c r="A18" s="144" t="s">
        <v>778</v>
      </c>
      <c r="B18" s="148">
        <f>16193000+165703000</f>
        <v>181896000</v>
      </c>
      <c r="C18" s="148">
        <v>207477984.88</v>
      </c>
      <c r="D18" s="148">
        <v>-200000</v>
      </c>
      <c r="E18" s="143">
        <f t="shared" si="0"/>
        <v>207277984.88</v>
      </c>
      <c r="F18" s="148">
        <f>206130305.8-200000</f>
        <v>205930305.8</v>
      </c>
      <c r="G18" s="143">
        <f t="shared" si="1"/>
        <v>99.34982044485805</v>
      </c>
      <c r="H18" s="144" t="s">
        <v>756</v>
      </c>
      <c r="I18" s="145"/>
    </row>
    <row r="19" spans="1:9" ht="12.75" customHeight="1">
      <c r="A19" s="144" t="s">
        <v>779</v>
      </c>
      <c r="B19" s="148">
        <f>18875000+17144000</f>
        <v>36019000</v>
      </c>
      <c r="C19" s="148">
        <v>37961862.3</v>
      </c>
      <c r="D19" s="148"/>
      <c r="E19" s="143">
        <f t="shared" si="0"/>
        <v>37961862.3</v>
      </c>
      <c r="F19" s="148">
        <v>37387322.33</v>
      </c>
      <c r="G19" s="143">
        <f t="shared" si="1"/>
        <v>98.48653375996257</v>
      </c>
      <c r="H19" s="144" t="s">
        <v>757</v>
      </c>
      <c r="I19" s="145"/>
    </row>
    <row r="20" spans="1:9" ht="12.75" customHeight="1">
      <c r="A20" s="144" t="s">
        <v>780</v>
      </c>
      <c r="B20" s="148">
        <f>2761000+480000</f>
        <v>3241000</v>
      </c>
      <c r="C20" s="148">
        <v>3777548.17</v>
      </c>
      <c r="D20" s="148"/>
      <c r="E20" s="143">
        <f t="shared" si="0"/>
        <v>3777548.17</v>
      </c>
      <c r="F20" s="148">
        <v>3565049.66</v>
      </c>
      <c r="G20" s="143">
        <f t="shared" si="1"/>
        <v>94.37469754356567</v>
      </c>
      <c r="H20" s="144" t="s">
        <v>758</v>
      </c>
      <c r="I20" s="145"/>
    </row>
    <row r="21" spans="1:9" ht="12.75" customHeight="1" thickBot="1">
      <c r="A21" s="144" t="s">
        <v>781</v>
      </c>
      <c r="B21" s="148">
        <v>302000</v>
      </c>
      <c r="C21" s="148">
        <v>457302</v>
      </c>
      <c r="D21" s="148"/>
      <c r="E21" s="143">
        <f t="shared" si="0"/>
        <v>457302</v>
      </c>
      <c r="F21" s="148">
        <v>400728.4</v>
      </c>
      <c r="G21" s="148">
        <f t="shared" si="1"/>
        <v>87.62883171295994</v>
      </c>
      <c r="H21" s="144"/>
      <c r="I21" s="145"/>
    </row>
    <row r="22" spans="1:12" ht="19.5" customHeight="1" thickBot="1">
      <c r="A22" s="149" t="s">
        <v>782</v>
      </c>
      <c r="B22" s="150">
        <f>SUM(B2:B21)</f>
        <v>1278066700</v>
      </c>
      <c r="C22" s="150">
        <f>SUM(C2:C21)</f>
        <v>1658473361.09</v>
      </c>
      <c r="D22" s="150">
        <f>SUM(D2:D21)</f>
        <v>-200000</v>
      </c>
      <c r="E22" s="150">
        <f>SUM(E2:E21)</f>
        <v>1658273361.09</v>
      </c>
      <c r="F22" s="150">
        <f>SUM(F2:F21)</f>
        <v>1576075642.44</v>
      </c>
      <c r="G22" s="150">
        <f t="shared" si="1"/>
        <v>95.0431743897779</v>
      </c>
      <c r="H22" s="151"/>
      <c r="K22" s="152"/>
      <c r="L22" s="145"/>
    </row>
    <row r="23" spans="1:8" ht="12.75" customHeight="1">
      <c r="A23" s="153" t="s">
        <v>783</v>
      </c>
      <c r="B23" s="142">
        <f>23051000+1033000</f>
        <v>24084000</v>
      </c>
      <c r="C23" s="142">
        <v>91362651.72</v>
      </c>
      <c r="D23" s="142"/>
      <c r="E23" s="142">
        <f>SUM(C23:D23)</f>
        <v>91362651.72</v>
      </c>
      <c r="F23" s="142">
        <f>25387565.11+21900+55000</f>
        <v>25464465.11</v>
      </c>
      <c r="G23" s="142">
        <f t="shared" si="1"/>
        <v>27.871854232122324</v>
      </c>
      <c r="H23" s="144"/>
    </row>
    <row r="24" spans="1:8" ht="12.75" customHeight="1">
      <c r="A24" s="144" t="s">
        <v>784</v>
      </c>
      <c r="B24" s="142">
        <v>159577000</v>
      </c>
      <c r="C24" s="142">
        <v>194368580</v>
      </c>
      <c r="D24" s="142">
        <v>200000</v>
      </c>
      <c r="E24" s="142">
        <f>SUM(C24:D24)</f>
        <v>194568580</v>
      </c>
      <c r="F24" s="142">
        <v>194568580</v>
      </c>
      <c r="G24" s="142">
        <f t="shared" si="1"/>
        <v>100</v>
      </c>
      <c r="H24" s="144" t="s">
        <v>785</v>
      </c>
    </row>
    <row r="25" spans="1:9" ht="12.75" customHeight="1">
      <c r="A25" s="144" t="s">
        <v>786</v>
      </c>
      <c r="B25" s="142">
        <v>-120000000</v>
      </c>
      <c r="C25" s="142">
        <v>-120000000</v>
      </c>
      <c r="D25" s="142"/>
      <c r="E25" s="142">
        <f>SUM(C25:D25)</f>
        <v>-120000000</v>
      </c>
      <c r="F25" s="142">
        <v>-94832121.93</v>
      </c>
      <c r="G25" s="142">
        <f t="shared" si="1"/>
        <v>79.02676827500001</v>
      </c>
      <c r="H25" s="154"/>
      <c r="I25" s="155"/>
    </row>
    <row r="26" spans="1:9" ht="12.75" customHeight="1" hidden="1" outlineLevel="1">
      <c r="A26" s="144" t="s">
        <v>787</v>
      </c>
      <c r="B26" s="142"/>
      <c r="C26" s="142"/>
      <c r="D26" s="142"/>
      <c r="E26" s="142">
        <v>0</v>
      </c>
      <c r="F26" s="142"/>
      <c r="G26" s="142">
        <v>0</v>
      </c>
      <c r="H26" s="154" t="s">
        <v>788</v>
      </c>
      <c r="I26" s="155"/>
    </row>
    <row r="27" spans="1:9" ht="19.5" customHeight="1" collapsed="1">
      <c r="A27" s="156" t="s">
        <v>789</v>
      </c>
      <c r="B27" s="157">
        <f>SUM(B22:B25)</f>
        <v>1341727700</v>
      </c>
      <c r="C27" s="157">
        <f>SUM(C22:C25)</f>
        <v>1824204592.81</v>
      </c>
      <c r="D27" s="157">
        <f>SUM(D22:D25)</f>
        <v>0</v>
      </c>
      <c r="E27" s="157">
        <f>SUM(E22:E25)</f>
        <v>1824204592.81</v>
      </c>
      <c r="F27" s="157">
        <f>SUM(F22:F26)</f>
        <v>1701276565.62</v>
      </c>
      <c r="G27" s="157">
        <f>F27/E27*100</f>
        <v>93.26128068778502</v>
      </c>
      <c r="H27" s="158"/>
      <c r="I27" s="159"/>
    </row>
    <row r="28" spans="1:8" ht="12.75" customHeight="1">
      <c r="A28" s="144" t="s">
        <v>790</v>
      </c>
      <c r="B28" s="142">
        <v>749322000</v>
      </c>
      <c r="C28" s="142">
        <v>979667425.98</v>
      </c>
      <c r="D28" s="142"/>
      <c r="E28" s="142">
        <f>SUM(C28:D28)</f>
        <v>979667425.98</v>
      </c>
      <c r="F28" s="142">
        <v>961842572.36</v>
      </c>
      <c r="G28" s="142">
        <f>F28/E28*100</f>
        <v>98.18051992469086</v>
      </c>
      <c r="H28" s="144" t="s">
        <v>785</v>
      </c>
    </row>
    <row r="29" spans="1:8" ht="12.75" customHeight="1" hidden="1" outlineLevel="1">
      <c r="A29" s="144" t="s">
        <v>791</v>
      </c>
      <c r="B29" s="142">
        <v>0</v>
      </c>
      <c r="C29" s="142">
        <v>0</v>
      </c>
      <c r="D29" s="142"/>
      <c r="E29" s="142"/>
      <c r="F29" s="142"/>
      <c r="G29" s="142" t="e">
        <f>F29/E29*100</f>
        <v>#DIV/0!</v>
      </c>
      <c r="H29" s="144"/>
    </row>
    <row r="30" spans="1:8" ht="19.5" customHeight="1" collapsed="1">
      <c r="A30" s="156" t="s">
        <v>792</v>
      </c>
      <c r="B30" s="157">
        <f>SUM(B28:B29)</f>
        <v>749322000</v>
      </c>
      <c r="C30" s="157">
        <f>SUM(C28:C29)</f>
        <v>979667425.98</v>
      </c>
      <c r="D30" s="157">
        <f>SUM(D28:D29)</f>
        <v>0</v>
      </c>
      <c r="E30" s="157">
        <f>SUM(E28:E29)</f>
        <v>979667425.98</v>
      </c>
      <c r="F30" s="157">
        <f>SUM(F28:F29)</f>
        <v>961842572.36</v>
      </c>
      <c r="G30" s="157">
        <f>F30/E30*100</f>
        <v>98.18051992469086</v>
      </c>
      <c r="H30" s="158"/>
    </row>
    <row r="31" spans="1:8" ht="6.75" customHeight="1" thickBot="1">
      <c r="A31" s="160"/>
      <c r="B31" s="161"/>
      <c r="C31" s="161"/>
      <c r="D31" s="161"/>
      <c r="E31" s="161"/>
      <c r="F31" s="161"/>
      <c r="G31" s="161"/>
      <c r="H31" s="144"/>
    </row>
    <row r="32" spans="1:8" ht="19.5" customHeight="1" thickBot="1">
      <c r="A32" s="162" t="s">
        <v>793</v>
      </c>
      <c r="B32" s="163">
        <f>SUM(B27,B30)</f>
        <v>2091049700</v>
      </c>
      <c r="C32" s="163">
        <f>SUM(C27,C30)</f>
        <v>2803872018.79</v>
      </c>
      <c r="D32" s="163">
        <f>SUM(D27,D30)</f>
        <v>0</v>
      </c>
      <c r="E32" s="163">
        <f>SUM(E27,E30)</f>
        <v>2803872018.79</v>
      </c>
      <c r="F32" s="163">
        <f>SUM(F27,F30)</f>
        <v>2663119137.98</v>
      </c>
      <c r="G32" s="163">
        <f>F32/E32*100</f>
        <v>94.98005330247771</v>
      </c>
      <c r="H32" s="164"/>
    </row>
    <row r="33" spans="1:8" ht="9.75" customHeight="1">
      <c r="A33" s="144"/>
      <c r="B33" s="142"/>
      <c r="C33" s="142"/>
      <c r="D33" s="142"/>
      <c r="E33" s="142"/>
      <c r="F33" s="142"/>
      <c r="G33" s="142"/>
      <c r="H33" s="144"/>
    </row>
    <row r="34" spans="1:8" ht="12.75" customHeight="1">
      <c r="A34" s="165" t="s">
        <v>794</v>
      </c>
      <c r="B34" s="142"/>
      <c r="C34" s="142"/>
      <c r="D34" s="142"/>
      <c r="E34" s="142"/>
      <c r="F34" s="142"/>
      <c r="G34" s="142"/>
      <c r="H34" s="144"/>
    </row>
    <row r="35" spans="1:8" ht="12.75" customHeight="1">
      <c r="A35" s="144" t="s">
        <v>795</v>
      </c>
      <c r="B35" s="142">
        <v>51488000</v>
      </c>
      <c r="C35" s="142">
        <v>57174273.58</v>
      </c>
      <c r="D35" s="142"/>
      <c r="E35" s="142">
        <f>C35+D35</f>
        <v>57174273.58</v>
      </c>
      <c r="F35" s="142">
        <v>57174273.58</v>
      </c>
      <c r="G35" s="142">
        <f>F35/E35*100</f>
        <v>100</v>
      </c>
      <c r="H35" s="144" t="s">
        <v>906</v>
      </c>
    </row>
    <row r="36" spans="1:8" ht="12.75" customHeight="1">
      <c r="A36" s="144" t="s">
        <v>796</v>
      </c>
      <c r="B36" s="142">
        <v>30000000</v>
      </c>
      <c r="C36" s="142">
        <v>30000000</v>
      </c>
      <c r="D36" s="142"/>
      <c r="E36" s="142">
        <f>C36+D36</f>
        <v>30000000</v>
      </c>
      <c r="F36" s="142">
        <v>30000000</v>
      </c>
      <c r="G36" s="142">
        <f>F36/E36*100</f>
        <v>100</v>
      </c>
      <c r="H36" s="1062" t="s">
        <v>797</v>
      </c>
    </row>
    <row r="37" spans="1:8" ht="12.75" customHeight="1">
      <c r="A37" s="144"/>
      <c r="B37" s="142"/>
      <c r="C37" s="142"/>
      <c r="D37" s="142"/>
      <c r="E37" s="142"/>
      <c r="F37" s="142"/>
      <c r="G37" s="142"/>
      <c r="H37" s="1062"/>
    </row>
    <row r="38" spans="1:8" ht="12.75" customHeight="1">
      <c r="A38" s="144" t="s">
        <v>798</v>
      </c>
      <c r="B38" s="142">
        <v>-30000000</v>
      </c>
      <c r="C38" s="142">
        <v>-30000000</v>
      </c>
      <c r="D38" s="142"/>
      <c r="E38" s="142">
        <f>C38+D38</f>
        <v>-30000000</v>
      </c>
      <c r="F38" s="142">
        <v>-30000000</v>
      </c>
      <c r="G38" s="142">
        <f>F38/E38*100</f>
        <v>100</v>
      </c>
      <c r="H38" s="1062" t="s">
        <v>799</v>
      </c>
    </row>
    <row r="39" spans="1:8" ht="12.75" customHeight="1">
      <c r="A39" s="144"/>
      <c r="B39" s="142"/>
      <c r="C39" s="142"/>
      <c r="D39" s="142"/>
      <c r="E39" s="142"/>
      <c r="F39" s="142"/>
      <c r="G39" s="142"/>
      <c r="H39" s="1062"/>
    </row>
    <row r="40" spans="1:9" ht="12.75" customHeight="1">
      <c r="A40" s="144" t="s">
        <v>800</v>
      </c>
      <c r="B40" s="142">
        <v>-110656000</v>
      </c>
      <c r="C40" s="142">
        <v>-110656000</v>
      </c>
      <c r="D40" s="142"/>
      <c r="E40" s="142">
        <f>C40+D40</f>
        <v>-110656000</v>
      </c>
      <c r="F40" s="142">
        <v>-110655900</v>
      </c>
      <c r="G40" s="142">
        <f>F40/E40*100</f>
        <v>99.99990962984384</v>
      </c>
      <c r="H40" s="1062" t="s">
        <v>963</v>
      </c>
      <c r="I40" s="1064"/>
    </row>
    <row r="41" spans="1:9" ht="12.75" customHeight="1">
      <c r="A41" s="144"/>
      <c r="B41" s="142"/>
      <c r="C41" s="142"/>
      <c r="D41" s="142"/>
      <c r="E41" s="142"/>
      <c r="F41" s="142"/>
      <c r="G41" s="142"/>
      <c r="H41" s="1062"/>
      <c r="I41" s="1064"/>
    </row>
    <row r="42" spans="1:8" ht="12.75" customHeight="1">
      <c r="A42" s="144"/>
      <c r="B42" s="142"/>
      <c r="C42" s="142"/>
      <c r="D42" s="142"/>
      <c r="E42" s="142"/>
      <c r="F42" s="142"/>
      <c r="G42" s="142"/>
      <c r="H42" s="1063"/>
    </row>
    <row r="43" spans="1:8" ht="12.75" customHeight="1">
      <c r="A43" s="144"/>
      <c r="B43" s="142"/>
      <c r="C43" s="142"/>
      <c r="D43" s="142"/>
      <c r="E43" s="142"/>
      <c r="F43" s="142"/>
      <c r="G43" s="142"/>
      <c r="H43" s="1063"/>
    </row>
    <row r="44" spans="1:8" ht="12.75" customHeight="1">
      <c r="A44" s="144" t="s">
        <v>801</v>
      </c>
      <c r="B44" s="142">
        <v>7995000</v>
      </c>
      <c r="C44" s="142">
        <v>146666974.83</v>
      </c>
      <c r="D44" s="142"/>
      <c r="E44" s="142">
        <f>67272737.11+67278651.72+12115586</f>
        <v>146666974.82999998</v>
      </c>
      <c r="F44" s="142">
        <f>335845.15-7803150.01+1954986.47</f>
        <v>-5512318.39</v>
      </c>
      <c r="G44" s="142"/>
      <c r="H44" s="1062" t="s">
        <v>429</v>
      </c>
    </row>
    <row r="45" spans="1:8" ht="12.75" customHeight="1">
      <c r="A45" s="144"/>
      <c r="B45" s="142"/>
      <c r="C45" s="142"/>
      <c r="D45" s="142"/>
      <c r="E45" s="142"/>
      <c r="F45" s="142"/>
      <c r="G45" s="142"/>
      <c r="H45" s="1062"/>
    </row>
    <row r="46" spans="1:8" ht="12.75" customHeight="1">
      <c r="A46" s="144"/>
      <c r="B46" s="142"/>
      <c r="C46" s="142"/>
      <c r="D46" s="142"/>
      <c r="E46" s="142"/>
      <c r="F46" s="142"/>
      <c r="G46" s="142"/>
      <c r="H46" s="1063"/>
    </row>
    <row r="47" spans="1:8" ht="12.75" customHeight="1" outlineLevel="1" thickBot="1">
      <c r="A47" s="144" t="s">
        <v>802</v>
      </c>
      <c r="B47" s="142">
        <v>0</v>
      </c>
      <c r="C47" s="142">
        <v>0</v>
      </c>
      <c r="D47" s="142"/>
      <c r="E47" s="142">
        <f>C47+D47</f>
        <v>0</v>
      </c>
      <c r="F47" s="142">
        <v>5982141.86</v>
      </c>
      <c r="G47" s="142"/>
      <c r="H47" s="154"/>
    </row>
    <row r="48" spans="1:8" ht="19.5" customHeight="1" thickBot="1">
      <c r="A48" s="166" t="s">
        <v>803</v>
      </c>
      <c r="B48" s="167">
        <f>SUM(B35:B47)</f>
        <v>-51173000</v>
      </c>
      <c r="C48" s="167">
        <f>SUM(C35:C47)</f>
        <v>93185248.41000001</v>
      </c>
      <c r="D48" s="167">
        <f>SUM(D35:D47)</f>
        <v>0</v>
      </c>
      <c r="E48" s="167">
        <f>SUM(E35:E47)</f>
        <v>93185248.40999998</v>
      </c>
      <c r="F48" s="167">
        <f>SUM(F35:F47)</f>
        <v>-53011802.95</v>
      </c>
      <c r="G48" s="167"/>
      <c r="H48" s="167"/>
    </row>
    <row r="49" spans="1:8" ht="16.5" customHeight="1" thickBot="1">
      <c r="A49" s="168"/>
      <c r="B49" s="169"/>
      <c r="C49" s="169"/>
      <c r="D49" s="169"/>
      <c r="E49" s="169"/>
      <c r="F49" s="169"/>
      <c r="G49" s="170"/>
      <c r="H49" s="169"/>
    </row>
    <row r="50" spans="1:8" ht="19.5" customHeight="1" thickBot="1">
      <c r="A50" s="171" t="s">
        <v>804</v>
      </c>
      <c r="B50" s="172">
        <v>2142222700</v>
      </c>
      <c r="C50" s="172">
        <v>2710686770.38</v>
      </c>
      <c r="D50" s="172"/>
      <c r="E50" s="172">
        <v>2710686770.38</v>
      </c>
      <c r="F50" s="172">
        <v>2716130940.93</v>
      </c>
      <c r="G50" s="172">
        <f>F50/E50*100</f>
        <v>100.200841004925</v>
      </c>
      <c r="H50" s="172"/>
    </row>
    <row r="51" spans="1:8" ht="18.75" customHeight="1" thickBot="1">
      <c r="A51" s="173" t="s">
        <v>805</v>
      </c>
      <c r="B51" s="174"/>
      <c r="C51" s="174"/>
      <c r="D51" s="174"/>
      <c r="E51" s="174"/>
      <c r="F51" s="174"/>
      <c r="G51" s="174"/>
      <c r="H51" s="174"/>
    </row>
    <row r="52" spans="1:8" ht="19.5" customHeight="1" thickBot="1">
      <c r="A52" s="171" t="s">
        <v>806</v>
      </c>
      <c r="B52" s="172">
        <f>B50</f>
        <v>2142222700</v>
      </c>
      <c r="C52" s="172">
        <f>C50</f>
        <v>2710686770.38</v>
      </c>
      <c r="D52" s="172">
        <f>D50</f>
        <v>0</v>
      </c>
      <c r="E52" s="172">
        <f>E50</f>
        <v>2710686770.38</v>
      </c>
      <c r="F52" s="172">
        <v>2716130940.93</v>
      </c>
      <c r="G52" s="172">
        <f>G50</f>
        <v>100.200841004925</v>
      </c>
      <c r="H52" s="172"/>
    </row>
    <row r="53" spans="1:8" ht="19.5" customHeight="1" thickBot="1">
      <c r="A53" s="162" t="s">
        <v>807</v>
      </c>
      <c r="B53" s="163">
        <f aca="true" t="shared" si="2" ref="B53:G53">B32</f>
        <v>2091049700</v>
      </c>
      <c r="C53" s="163">
        <f t="shared" si="2"/>
        <v>2803872018.79</v>
      </c>
      <c r="D53" s="163">
        <f t="shared" si="2"/>
        <v>0</v>
      </c>
      <c r="E53" s="163">
        <f t="shared" si="2"/>
        <v>2803872018.79</v>
      </c>
      <c r="F53" s="163">
        <f t="shared" si="2"/>
        <v>2663119137.98</v>
      </c>
      <c r="G53" s="163">
        <f t="shared" si="2"/>
        <v>94.98005330247771</v>
      </c>
      <c r="H53" s="163"/>
    </row>
    <row r="54" spans="1:8" ht="19.5" customHeight="1" thickBot="1">
      <c r="A54" s="166" t="s">
        <v>808</v>
      </c>
      <c r="B54" s="167">
        <f>B53-B52</f>
        <v>-51173000</v>
      </c>
      <c r="C54" s="167">
        <f>C53-C52</f>
        <v>93185248.40999985</v>
      </c>
      <c r="D54" s="167">
        <f>D53-D52</f>
        <v>0</v>
      </c>
      <c r="E54" s="167">
        <f>E53-E52</f>
        <v>93185248.40999985</v>
      </c>
      <c r="F54" s="167">
        <f>F53-F52</f>
        <v>-53011802.94999981</v>
      </c>
      <c r="G54" s="167"/>
      <c r="H54" s="167"/>
    </row>
    <row r="56" spans="2:8" ht="12.75">
      <c r="B56" s="145">
        <f>B48-B54</f>
        <v>0</v>
      </c>
      <c r="C56" s="145">
        <f>C48-C54</f>
        <v>1.6391277313232422E-07</v>
      </c>
      <c r="D56" s="145">
        <f>D48-D54</f>
        <v>0</v>
      </c>
      <c r="E56" s="145">
        <f>E48-E54</f>
        <v>1.341104507446289E-07</v>
      </c>
      <c r="F56" s="145">
        <f>F48-F54</f>
        <v>-1.9371509552001953E-07</v>
      </c>
      <c r="H56" s="147" t="s">
        <v>809</v>
      </c>
    </row>
  </sheetData>
  <mergeCells count="5">
    <mergeCell ref="H44:H46"/>
    <mergeCell ref="I40:I41"/>
    <mergeCell ref="H36:H37"/>
    <mergeCell ref="H38:H39"/>
    <mergeCell ref="H40:H43"/>
  </mergeCells>
  <printOptions gridLines="1" horizontalCentered="1"/>
  <pageMargins left="0.19" right="0.19" top="0.7874015748031497" bottom="0.7874015748031497" header="0.3937007874015748" footer="0.3937007874015748"/>
  <pageSetup horizontalDpi="300" verticalDpi="300" orientation="portrait" paperSize="9" scale="85" r:id="rId1"/>
  <headerFooter alignWithMargins="0">
    <oddHeader>&amp;Lv Kč&amp;C&amp;"Arial CE,Tučné"&amp;12Rekapitulace příjmů, výdajů a financování roku 2008&amp;"Arial CE,Obyčejné"&amp;10
&amp;RPříloha č. 1</oddHeader>
    <oddFooter>&amp;C1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N213"/>
  <sheetViews>
    <sheetView showGridLines="0" workbookViewId="0" topLeftCell="B1">
      <selection activeCell="E19" sqref="E19"/>
    </sheetView>
  </sheetViews>
  <sheetFormatPr defaultColWidth="9.00390625" defaultRowHeight="12.75"/>
  <cols>
    <col min="1" max="1" width="8.875" style="0" customWidth="1"/>
    <col min="2" max="2" width="16.75390625" style="0" customWidth="1"/>
    <col min="3" max="3" width="43.75390625" style="0" customWidth="1"/>
    <col min="4" max="4" width="13.25390625" style="0" customWidth="1"/>
    <col min="5" max="5" width="13.375" style="0" customWidth="1"/>
    <col min="6" max="6" width="16.25390625" style="0" customWidth="1"/>
    <col min="7" max="7" width="14.25390625" style="0" customWidth="1"/>
    <col min="8" max="8" width="15.25390625" style="0" customWidth="1"/>
    <col min="9" max="9" width="16.75390625" style="0" customWidth="1"/>
  </cols>
  <sheetData>
    <row r="1" spans="1:9" ht="15.75">
      <c r="A1" s="777" t="s">
        <v>811</v>
      </c>
      <c r="C1" s="777" t="s">
        <v>812</v>
      </c>
      <c r="I1" s="778" t="s">
        <v>813</v>
      </c>
    </row>
    <row r="2" spans="1:9" ht="12.75">
      <c r="A2" s="779" t="s">
        <v>814</v>
      </c>
      <c r="I2" s="778"/>
    </row>
    <row r="3" spans="1:9" ht="12.75">
      <c r="A3" s="779" t="s">
        <v>815</v>
      </c>
      <c r="I3" s="778"/>
    </row>
    <row r="4" spans="1:9" ht="15">
      <c r="A4" s="780" t="s">
        <v>816</v>
      </c>
      <c r="C4" s="781" t="s">
        <v>817</v>
      </c>
      <c r="I4" s="778"/>
    </row>
    <row r="5" spans="1:40" ht="15">
      <c r="A5" s="709"/>
      <c r="B5" s="709"/>
      <c r="C5" s="781" t="s">
        <v>818</v>
      </c>
      <c r="D5" s="709"/>
      <c r="E5" s="709"/>
      <c r="F5" s="709"/>
      <c r="G5" s="709"/>
      <c r="H5" s="709"/>
      <c r="I5" s="782"/>
      <c r="J5" s="709"/>
      <c r="K5" s="709"/>
      <c r="L5" s="709"/>
      <c r="M5" s="709"/>
      <c r="N5" s="709"/>
      <c r="O5" s="709"/>
      <c r="P5" s="709"/>
      <c r="Q5" s="709"/>
      <c r="R5" s="709"/>
      <c r="S5" s="709"/>
      <c r="T5" s="709"/>
      <c r="U5" s="709"/>
      <c r="V5" s="709"/>
      <c r="W5" s="709"/>
      <c r="X5" s="709"/>
      <c r="Y5" s="709"/>
      <c r="Z5" s="709"/>
      <c r="AA5" s="709"/>
      <c r="AB5" s="709"/>
      <c r="AC5" s="709"/>
      <c r="AD5" s="709"/>
      <c r="AE5" s="709"/>
      <c r="AF5" s="709"/>
      <c r="AG5" s="709"/>
      <c r="AH5" s="709"/>
      <c r="AI5" s="709"/>
      <c r="AJ5" s="709"/>
      <c r="AK5" s="709"/>
      <c r="AL5" s="709"/>
      <c r="AM5" s="709"/>
      <c r="AN5" s="709"/>
    </row>
    <row r="6" spans="2:40" ht="15">
      <c r="B6" s="709"/>
      <c r="C6" s="781"/>
      <c r="D6" s="709"/>
      <c r="E6" s="709"/>
      <c r="F6" s="709"/>
      <c r="G6" s="709"/>
      <c r="H6" s="709"/>
      <c r="I6" s="782"/>
      <c r="J6" s="709"/>
      <c r="K6" s="709"/>
      <c r="L6" s="709"/>
      <c r="M6" s="709"/>
      <c r="N6" s="709"/>
      <c r="O6" s="709"/>
      <c r="P6" s="709"/>
      <c r="Q6" s="709"/>
      <c r="R6" s="709"/>
      <c r="S6" s="709"/>
      <c r="T6" s="709"/>
      <c r="U6" s="709"/>
      <c r="V6" s="709"/>
      <c r="W6" s="709"/>
      <c r="X6" s="709"/>
      <c r="Y6" s="709"/>
      <c r="Z6" s="709"/>
      <c r="AA6" s="709"/>
      <c r="AB6" s="709"/>
      <c r="AC6" s="709"/>
      <c r="AD6" s="709"/>
      <c r="AE6" s="709"/>
      <c r="AF6" s="709"/>
      <c r="AG6" s="709"/>
      <c r="AH6" s="709"/>
      <c r="AI6" s="709"/>
      <c r="AJ6" s="709"/>
      <c r="AK6" s="709"/>
      <c r="AL6" s="709"/>
      <c r="AM6" s="709"/>
      <c r="AN6" s="709"/>
    </row>
    <row r="7" spans="1:40" ht="15.75">
      <c r="A7" s="783" t="s">
        <v>819</v>
      </c>
      <c r="B7" s="709"/>
      <c r="C7" s="781"/>
      <c r="D7" s="709"/>
      <c r="E7" s="709"/>
      <c r="F7" s="709"/>
      <c r="G7" s="709"/>
      <c r="H7" s="709"/>
      <c r="I7" s="782" t="s">
        <v>820</v>
      </c>
      <c r="J7" s="709"/>
      <c r="K7" s="709"/>
      <c r="L7" s="709"/>
      <c r="M7" s="709"/>
      <c r="N7" s="709"/>
      <c r="O7" s="709"/>
      <c r="P7" s="709"/>
      <c r="Q7" s="709"/>
      <c r="R7" s="709"/>
      <c r="S7" s="709"/>
      <c r="T7" s="709"/>
      <c r="U7" s="709"/>
      <c r="V7" s="709"/>
      <c r="W7" s="709"/>
      <c r="X7" s="709"/>
      <c r="Y7" s="709"/>
      <c r="Z7" s="709"/>
      <c r="AA7" s="709"/>
      <c r="AB7" s="709"/>
      <c r="AC7" s="709"/>
      <c r="AD7" s="709"/>
      <c r="AE7" s="709"/>
      <c r="AF7" s="709"/>
      <c r="AG7" s="709"/>
      <c r="AH7" s="709"/>
      <c r="AI7" s="709"/>
      <c r="AJ7" s="709"/>
      <c r="AK7" s="709"/>
      <c r="AL7" s="709"/>
      <c r="AM7" s="709"/>
      <c r="AN7" s="709"/>
    </row>
    <row r="8" spans="1:40" ht="12.75">
      <c r="A8" s="134"/>
      <c r="B8" s="709"/>
      <c r="D8" s="709"/>
      <c r="E8" s="709"/>
      <c r="F8" s="709"/>
      <c r="G8" s="709"/>
      <c r="H8" s="709" t="s">
        <v>821</v>
      </c>
      <c r="I8" s="709"/>
      <c r="J8" s="709"/>
      <c r="K8" s="709"/>
      <c r="L8" s="709"/>
      <c r="M8" s="709"/>
      <c r="N8" s="709"/>
      <c r="O8" s="709"/>
      <c r="P8" s="709"/>
      <c r="Q8" s="709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09"/>
      <c r="AE8" s="709"/>
      <c r="AF8" s="709"/>
      <c r="AG8" s="709"/>
      <c r="AH8" s="709"/>
      <c r="AI8" s="709"/>
      <c r="AJ8" s="709"/>
      <c r="AK8" s="709"/>
      <c r="AL8" s="709"/>
      <c r="AM8" s="709"/>
      <c r="AN8" s="709"/>
    </row>
    <row r="9" spans="1:40" ht="16.5" thickBot="1">
      <c r="A9" s="784"/>
      <c r="B9" s="709"/>
      <c r="C9" s="709"/>
      <c r="D9" s="709"/>
      <c r="E9" s="709"/>
      <c r="F9" s="709"/>
      <c r="G9" s="709"/>
      <c r="H9" s="709"/>
      <c r="J9" s="709"/>
      <c r="K9" s="709"/>
      <c r="L9" s="709"/>
      <c r="M9" s="709"/>
      <c r="N9" s="709"/>
      <c r="O9" s="709"/>
      <c r="P9" s="709"/>
      <c r="Q9" s="709"/>
      <c r="R9" s="709"/>
      <c r="S9" s="709"/>
      <c r="T9" s="709"/>
      <c r="U9" s="709"/>
      <c r="V9" s="709"/>
      <c r="W9" s="709"/>
      <c r="X9" s="709"/>
      <c r="Y9" s="709"/>
      <c r="Z9" s="709"/>
      <c r="AA9" s="709"/>
      <c r="AB9" s="709"/>
      <c r="AC9" s="709"/>
      <c r="AD9" s="709"/>
      <c r="AE9" s="709"/>
      <c r="AF9" s="709"/>
      <c r="AG9" s="709"/>
      <c r="AH9" s="709"/>
      <c r="AI9" s="709"/>
      <c r="AJ9" s="709"/>
      <c r="AK9" s="709"/>
      <c r="AL9" s="709"/>
      <c r="AM9" s="709"/>
      <c r="AN9" s="709"/>
    </row>
    <row r="10" spans="1:40" ht="15.75">
      <c r="A10" s="1082" t="s">
        <v>822</v>
      </c>
      <c r="B10" s="1082" t="s">
        <v>823</v>
      </c>
      <c r="C10" s="785"/>
      <c r="D10" s="1082" t="s">
        <v>824</v>
      </c>
      <c r="E10" s="785" t="s">
        <v>825</v>
      </c>
      <c r="F10" s="785" t="s">
        <v>826</v>
      </c>
      <c r="G10" s="785" t="s">
        <v>827</v>
      </c>
      <c r="H10" s="1082" t="s">
        <v>828</v>
      </c>
      <c r="I10" s="785" t="s">
        <v>829</v>
      </c>
      <c r="J10" s="709"/>
      <c r="K10" s="709"/>
      <c r="L10" s="709"/>
      <c r="M10" s="709"/>
      <c r="N10" s="709"/>
      <c r="O10" s="709"/>
      <c r="P10" s="709"/>
      <c r="Q10" s="709"/>
      <c r="R10" s="709"/>
      <c r="S10" s="709"/>
      <c r="T10" s="709"/>
      <c r="U10" s="709"/>
      <c r="V10" s="709"/>
      <c r="W10" s="709"/>
      <c r="X10" s="709"/>
      <c r="Y10" s="709"/>
      <c r="Z10" s="709"/>
      <c r="AA10" s="709"/>
      <c r="AB10" s="709"/>
      <c r="AC10" s="709"/>
      <c r="AD10" s="709"/>
      <c r="AE10" s="709"/>
      <c r="AF10" s="709"/>
      <c r="AG10" s="709"/>
      <c r="AH10" s="709"/>
      <c r="AI10" s="709"/>
      <c r="AJ10" s="709"/>
      <c r="AK10" s="709"/>
      <c r="AL10" s="709"/>
      <c r="AM10" s="709"/>
      <c r="AN10" s="709"/>
    </row>
    <row r="11" spans="1:40" ht="15.75">
      <c r="A11" s="1063"/>
      <c r="B11" s="1084"/>
      <c r="C11" s="786" t="s">
        <v>830</v>
      </c>
      <c r="D11" s="1063"/>
      <c r="E11" s="786" t="s">
        <v>831</v>
      </c>
      <c r="F11" s="787" t="s">
        <v>820</v>
      </c>
      <c r="G11" s="787" t="s">
        <v>832</v>
      </c>
      <c r="H11" s="1063"/>
      <c r="I11" s="787" t="s">
        <v>833</v>
      </c>
      <c r="J11" s="709"/>
      <c r="K11" s="709"/>
      <c r="L11" s="709"/>
      <c r="M11" s="709"/>
      <c r="N11" s="709"/>
      <c r="O11" s="709"/>
      <c r="P11" s="709"/>
      <c r="Q11" s="709"/>
      <c r="R11" s="709"/>
      <c r="S11" s="709"/>
      <c r="T11" s="709"/>
      <c r="U11" s="709"/>
      <c r="V11" s="709"/>
      <c r="W11" s="709"/>
      <c r="X11" s="709"/>
      <c r="Y11" s="709"/>
      <c r="Z11" s="709"/>
      <c r="AA11" s="709"/>
      <c r="AB11" s="709"/>
      <c r="AC11" s="709"/>
      <c r="AD11" s="709"/>
      <c r="AE11" s="709"/>
      <c r="AF11" s="709"/>
      <c r="AG11" s="709"/>
      <c r="AH11" s="709"/>
      <c r="AI11" s="709"/>
      <c r="AJ11" s="709"/>
      <c r="AK11" s="709"/>
      <c r="AL11" s="709"/>
      <c r="AM11" s="709"/>
      <c r="AN11" s="709"/>
    </row>
    <row r="12" spans="1:40" ht="16.5" thickBot="1">
      <c r="A12" s="1083"/>
      <c r="B12" s="1085"/>
      <c r="C12" s="788"/>
      <c r="D12" s="1083"/>
      <c r="E12" s="789" t="s">
        <v>834</v>
      </c>
      <c r="F12" s="789" t="s">
        <v>835</v>
      </c>
      <c r="G12" s="789" t="s">
        <v>836</v>
      </c>
      <c r="H12" s="1083"/>
      <c r="I12" s="790" t="s">
        <v>837</v>
      </c>
      <c r="J12" s="709"/>
      <c r="K12" s="709"/>
      <c r="L12" s="709"/>
      <c r="M12" s="709"/>
      <c r="N12" s="709"/>
      <c r="O12" s="709"/>
      <c r="P12" s="709"/>
      <c r="Q12" s="709"/>
      <c r="R12" s="709"/>
      <c r="S12" s="709"/>
      <c r="T12" s="709"/>
      <c r="U12" s="709"/>
      <c r="V12" s="709"/>
      <c r="W12" s="709"/>
      <c r="X12" s="709"/>
      <c r="Y12" s="709"/>
      <c r="Z12" s="709"/>
      <c r="AA12" s="709"/>
      <c r="AB12" s="709"/>
      <c r="AC12" s="709"/>
      <c r="AD12" s="709"/>
      <c r="AE12" s="709"/>
      <c r="AF12" s="709"/>
      <c r="AG12" s="709"/>
      <c r="AH12" s="709"/>
      <c r="AI12" s="709"/>
      <c r="AJ12" s="709"/>
      <c r="AK12" s="709"/>
      <c r="AL12" s="709"/>
      <c r="AM12" s="709"/>
      <c r="AN12" s="709"/>
    </row>
    <row r="13" spans="1:40" ht="21.75" customHeight="1">
      <c r="A13" s="791"/>
      <c r="B13" s="792">
        <v>98193</v>
      </c>
      <c r="C13" s="793" t="s">
        <v>838</v>
      </c>
      <c r="D13" s="794">
        <v>0</v>
      </c>
      <c r="E13" s="794">
        <v>1795000</v>
      </c>
      <c r="F13" s="794">
        <v>1795000</v>
      </c>
      <c r="G13" s="794">
        <v>0</v>
      </c>
      <c r="H13" s="794">
        <v>3207797.07</v>
      </c>
      <c r="I13" s="795">
        <v>-1412797.07</v>
      </c>
      <c r="J13" s="709"/>
      <c r="K13" s="709"/>
      <c r="L13" s="709"/>
      <c r="M13" s="709"/>
      <c r="N13" s="709"/>
      <c r="O13" s="709"/>
      <c r="P13" s="709"/>
      <c r="Q13" s="709"/>
      <c r="R13" s="709"/>
      <c r="S13" s="709"/>
      <c r="T13" s="709"/>
      <c r="U13" s="709"/>
      <c r="V13" s="709"/>
      <c r="W13" s="709"/>
      <c r="X13" s="709"/>
      <c r="Y13" s="709"/>
      <c r="Z13" s="709"/>
      <c r="AA13" s="709"/>
      <c r="AB13" s="709"/>
      <c r="AC13" s="709"/>
      <c r="AD13" s="709"/>
      <c r="AE13" s="709"/>
      <c r="AF13" s="709"/>
      <c r="AG13" s="709"/>
      <c r="AH13" s="709"/>
      <c r="AI13" s="709"/>
      <c r="AJ13" s="709"/>
      <c r="AK13" s="709"/>
      <c r="AL13" s="709"/>
      <c r="AM13" s="709"/>
      <c r="AN13" s="709"/>
    </row>
    <row r="14" spans="1:40" ht="21.75" customHeight="1">
      <c r="A14" s="796"/>
      <c r="B14" s="797">
        <v>98116</v>
      </c>
      <c r="C14" s="796" t="s">
        <v>839</v>
      </c>
      <c r="D14" s="798">
        <v>0</v>
      </c>
      <c r="E14" s="798">
        <v>2512292</v>
      </c>
      <c r="F14" s="798">
        <v>2512292</v>
      </c>
      <c r="G14" s="798">
        <v>0</v>
      </c>
      <c r="H14" s="799">
        <v>2512292</v>
      </c>
      <c r="I14" s="795">
        <v>0</v>
      </c>
      <c r="J14" s="709"/>
      <c r="K14" s="709"/>
      <c r="L14" s="709"/>
      <c r="M14" s="709"/>
      <c r="N14" s="709"/>
      <c r="O14" s="709"/>
      <c r="P14" s="709"/>
      <c r="Q14" s="709"/>
      <c r="R14" s="709"/>
      <c r="S14" s="709"/>
      <c r="T14" s="709"/>
      <c r="U14" s="709"/>
      <c r="V14" s="709"/>
      <c r="W14" s="709"/>
      <c r="X14" s="709"/>
      <c r="Y14" s="709"/>
      <c r="Z14" s="709"/>
      <c r="AA14" s="709"/>
      <c r="AB14" s="709"/>
      <c r="AC14" s="709"/>
      <c r="AD14" s="709"/>
      <c r="AE14" s="709"/>
      <c r="AF14" s="709"/>
      <c r="AG14" s="709"/>
      <c r="AH14" s="709"/>
      <c r="AI14" s="709"/>
      <c r="AJ14" s="709"/>
      <c r="AK14" s="709"/>
      <c r="AL14" s="709"/>
      <c r="AM14" s="709"/>
      <c r="AN14" s="709"/>
    </row>
    <row r="15" spans="1:40" ht="21.75" customHeight="1">
      <c r="A15" s="796"/>
      <c r="B15" s="797">
        <v>98216</v>
      </c>
      <c r="C15" s="796" t="s">
        <v>840</v>
      </c>
      <c r="D15" s="798">
        <v>0</v>
      </c>
      <c r="E15" s="798">
        <v>10625679</v>
      </c>
      <c r="F15" s="798">
        <v>10625679</v>
      </c>
      <c r="G15" s="798">
        <v>0</v>
      </c>
      <c r="H15" s="799">
        <v>10625679</v>
      </c>
      <c r="I15" s="795">
        <v>0</v>
      </c>
      <c r="J15" s="709"/>
      <c r="K15" s="709"/>
      <c r="L15" s="709"/>
      <c r="M15" s="709"/>
      <c r="N15" s="709"/>
      <c r="O15" s="709"/>
      <c r="P15" s="709"/>
      <c r="Q15" s="709"/>
      <c r="R15" s="709"/>
      <c r="S15" s="709"/>
      <c r="T15" s="709"/>
      <c r="U15" s="709"/>
      <c r="V15" s="709"/>
      <c r="W15" s="709"/>
      <c r="X15" s="709"/>
      <c r="Y15" s="709"/>
      <c r="Z15" s="709"/>
      <c r="AA15" s="709"/>
      <c r="AB15" s="709"/>
      <c r="AC15" s="709"/>
      <c r="AD15" s="709"/>
      <c r="AE15" s="709"/>
      <c r="AF15" s="709"/>
      <c r="AG15" s="709"/>
      <c r="AH15" s="709"/>
      <c r="AI15" s="709"/>
      <c r="AJ15" s="709"/>
      <c r="AK15" s="709"/>
      <c r="AL15" s="709"/>
      <c r="AM15" s="709"/>
      <c r="AN15" s="709"/>
    </row>
    <row r="16" spans="1:40" ht="21.75" customHeight="1">
      <c r="A16" s="796"/>
      <c r="B16" s="797">
        <v>98278</v>
      </c>
      <c r="C16" s="796" t="s">
        <v>841</v>
      </c>
      <c r="D16" s="798">
        <v>0</v>
      </c>
      <c r="E16" s="798">
        <v>28133</v>
      </c>
      <c r="F16" s="798">
        <v>28133</v>
      </c>
      <c r="G16" s="798">
        <v>0</v>
      </c>
      <c r="H16" s="799">
        <v>28133</v>
      </c>
      <c r="I16" s="795">
        <v>0</v>
      </c>
      <c r="J16" s="709"/>
      <c r="K16" s="709"/>
      <c r="L16" s="709"/>
      <c r="M16" s="709"/>
      <c r="N16" s="709"/>
      <c r="O16" s="709"/>
      <c r="P16" s="709"/>
      <c r="Q16" s="709"/>
      <c r="R16" s="709"/>
      <c r="S16" s="709"/>
      <c r="T16" s="709"/>
      <c r="U16" s="709"/>
      <c r="V16" s="709"/>
      <c r="W16" s="709"/>
      <c r="X16" s="709"/>
      <c r="Y16" s="709"/>
      <c r="Z16" s="709"/>
      <c r="AA16" s="709"/>
      <c r="AB16" s="709"/>
      <c r="AC16" s="709"/>
      <c r="AD16" s="709"/>
      <c r="AE16" s="709"/>
      <c r="AF16" s="709"/>
      <c r="AG16" s="709"/>
      <c r="AH16" s="709"/>
      <c r="AI16" s="709"/>
      <c r="AJ16" s="709"/>
      <c r="AK16" s="709"/>
      <c r="AL16" s="709"/>
      <c r="AM16" s="709"/>
      <c r="AN16" s="709"/>
    </row>
    <row r="17" spans="1:40" ht="21.75" customHeight="1">
      <c r="A17" s="796"/>
      <c r="B17" s="800"/>
      <c r="C17" s="796"/>
      <c r="D17" s="798"/>
      <c r="E17" s="798"/>
      <c r="F17" s="798"/>
      <c r="G17" s="798"/>
      <c r="H17" s="798"/>
      <c r="I17" s="795"/>
      <c r="J17" s="709"/>
      <c r="K17" s="709"/>
      <c r="L17" s="709"/>
      <c r="M17" s="709"/>
      <c r="N17" s="709"/>
      <c r="O17" s="709"/>
      <c r="P17" s="709"/>
      <c r="Q17" s="709"/>
      <c r="R17" s="709"/>
      <c r="S17" s="709"/>
      <c r="T17" s="709"/>
      <c r="U17" s="709"/>
      <c r="V17" s="709"/>
      <c r="W17" s="709"/>
      <c r="X17" s="709"/>
      <c r="Y17" s="709"/>
      <c r="Z17" s="709"/>
      <c r="AA17" s="709"/>
      <c r="AB17" s="709"/>
      <c r="AC17" s="709"/>
      <c r="AD17" s="709"/>
      <c r="AE17" s="709"/>
      <c r="AF17" s="709"/>
      <c r="AG17" s="709"/>
      <c r="AH17" s="709"/>
      <c r="AI17" s="709"/>
      <c r="AJ17" s="709"/>
      <c r="AK17" s="709"/>
      <c r="AL17" s="709"/>
      <c r="AM17" s="709"/>
      <c r="AN17" s="709"/>
    </row>
    <row r="18" spans="1:40" ht="21.75" customHeight="1">
      <c r="A18" s="796"/>
      <c r="B18" s="800"/>
      <c r="C18" s="796"/>
      <c r="D18" s="798"/>
      <c r="E18" s="798"/>
      <c r="F18" s="798"/>
      <c r="G18" s="798"/>
      <c r="H18" s="798"/>
      <c r="I18" s="798"/>
      <c r="J18" s="709"/>
      <c r="K18" s="709"/>
      <c r="L18" s="709"/>
      <c r="M18" s="709"/>
      <c r="N18" s="709"/>
      <c r="O18" s="709"/>
      <c r="P18" s="709"/>
      <c r="Q18" s="709"/>
      <c r="R18" s="709"/>
      <c r="S18" s="709"/>
      <c r="T18" s="709"/>
      <c r="U18" s="709"/>
      <c r="V18" s="709"/>
      <c r="W18" s="709"/>
      <c r="X18" s="709"/>
      <c r="Y18" s="709"/>
      <c r="Z18" s="709"/>
      <c r="AA18" s="709"/>
      <c r="AB18" s="709"/>
      <c r="AC18" s="709"/>
      <c r="AD18" s="709"/>
      <c r="AE18" s="709"/>
      <c r="AF18" s="709"/>
      <c r="AG18" s="709"/>
      <c r="AH18" s="709"/>
      <c r="AI18" s="709"/>
      <c r="AJ18" s="709"/>
      <c r="AK18" s="709"/>
      <c r="AL18" s="709"/>
      <c r="AM18" s="709"/>
      <c r="AN18" s="709"/>
    </row>
    <row r="19" spans="1:40" ht="21.75" customHeight="1">
      <c r="A19" s="796"/>
      <c r="B19" s="801"/>
      <c r="C19" s="796"/>
      <c r="D19" s="798"/>
      <c r="E19" s="798"/>
      <c r="F19" s="798"/>
      <c r="G19" s="798"/>
      <c r="H19" s="798"/>
      <c r="I19" s="798"/>
      <c r="J19" s="709"/>
      <c r="K19" s="709"/>
      <c r="L19" s="709"/>
      <c r="M19" s="709"/>
      <c r="N19" s="709"/>
      <c r="O19" s="709"/>
      <c r="P19" s="709"/>
      <c r="Q19" s="709"/>
      <c r="R19" s="709"/>
      <c r="S19" s="709"/>
      <c r="T19" s="709"/>
      <c r="U19" s="709"/>
      <c r="V19" s="709"/>
      <c r="W19" s="709"/>
      <c r="X19" s="709"/>
      <c r="Y19" s="709"/>
      <c r="Z19" s="709"/>
      <c r="AA19" s="709"/>
      <c r="AB19" s="709"/>
      <c r="AC19" s="709"/>
      <c r="AD19" s="709"/>
      <c r="AE19" s="709"/>
      <c r="AF19" s="709"/>
      <c r="AG19" s="709"/>
      <c r="AH19" s="709"/>
      <c r="AI19" s="709"/>
      <c r="AJ19" s="709"/>
      <c r="AK19" s="709"/>
      <c r="AL19" s="709"/>
      <c r="AM19" s="709"/>
      <c r="AN19" s="709"/>
    </row>
    <row r="20" spans="1:40" ht="21.75" customHeight="1">
      <c r="A20" s="796"/>
      <c r="B20" s="796"/>
      <c r="C20" s="796"/>
      <c r="D20" s="798"/>
      <c r="E20" s="798"/>
      <c r="F20" s="798"/>
      <c r="G20" s="798"/>
      <c r="H20" s="798"/>
      <c r="I20" s="798"/>
      <c r="J20" s="709"/>
      <c r="K20" s="709"/>
      <c r="L20" s="709"/>
      <c r="M20" s="709"/>
      <c r="N20" s="709"/>
      <c r="O20" s="709"/>
      <c r="P20" s="709"/>
      <c r="Q20" s="709"/>
      <c r="R20" s="709"/>
      <c r="S20" s="709"/>
      <c r="T20" s="709"/>
      <c r="U20" s="709"/>
      <c r="V20" s="709"/>
      <c r="W20" s="709"/>
      <c r="X20" s="709"/>
      <c r="Y20" s="709"/>
      <c r="Z20" s="709"/>
      <c r="AA20" s="709"/>
      <c r="AB20" s="709"/>
      <c r="AC20" s="709"/>
      <c r="AD20" s="709"/>
      <c r="AE20" s="709"/>
      <c r="AF20" s="709"/>
      <c r="AG20" s="709"/>
      <c r="AH20" s="709"/>
      <c r="AI20" s="709"/>
      <c r="AJ20" s="709"/>
      <c r="AK20" s="709"/>
      <c r="AL20" s="709"/>
      <c r="AM20" s="709"/>
      <c r="AN20" s="709"/>
    </row>
    <row r="21" spans="1:40" ht="21.75" customHeight="1">
      <c r="A21" s="796"/>
      <c r="B21" s="796"/>
      <c r="C21" s="796"/>
      <c r="D21" s="798"/>
      <c r="E21" s="798"/>
      <c r="F21" s="798"/>
      <c r="G21" s="798"/>
      <c r="H21" s="798"/>
      <c r="I21" s="798"/>
      <c r="J21" s="709"/>
      <c r="K21" s="709"/>
      <c r="L21" s="709"/>
      <c r="M21" s="709"/>
      <c r="N21" s="709"/>
      <c r="O21" s="709"/>
      <c r="P21" s="709"/>
      <c r="Q21" s="709"/>
      <c r="R21" s="709"/>
      <c r="S21" s="709"/>
      <c r="T21" s="709"/>
      <c r="U21" s="709"/>
      <c r="V21" s="709"/>
      <c r="W21" s="709"/>
      <c r="X21" s="709"/>
      <c r="Y21" s="709"/>
      <c r="Z21" s="709"/>
      <c r="AA21" s="709"/>
      <c r="AB21" s="709"/>
      <c r="AC21" s="709"/>
      <c r="AD21" s="709"/>
      <c r="AE21" s="709"/>
      <c r="AF21" s="709"/>
      <c r="AG21" s="709"/>
      <c r="AH21" s="709"/>
      <c r="AI21" s="709"/>
      <c r="AJ21" s="709"/>
      <c r="AK21" s="709"/>
      <c r="AL21" s="709"/>
      <c r="AM21" s="709"/>
      <c r="AN21" s="709"/>
    </row>
    <row r="22" spans="1:40" ht="21.75" customHeight="1">
      <c r="A22" s="796"/>
      <c r="B22" s="796"/>
      <c r="C22" s="796"/>
      <c r="D22" s="798"/>
      <c r="E22" s="798"/>
      <c r="F22" s="798"/>
      <c r="G22" s="798"/>
      <c r="H22" s="798"/>
      <c r="I22" s="798"/>
      <c r="J22" s="709"/>
      <c r="K22" s="709"/>
      <c r="L22" s="709"/>
      <c r="M22" s="709"/>
      <c r="N22" s="709"/>
      <c r="O22" s="709"/>
      <c r="P22" s="709"/>
      <c r="Q22" s="709"/>
      <c r="R22" s="709"/>
      <c r="S22" s="709"/>
      <c r="T22" s="709"/>
      <c r="U22" s="709"/>
      <c r="V22" s="709"/>
      <c r="W22" s="709"/>
      <c r="X22" s="709"/>
      <c r="Y22" s="709"/>
      <c r="Z22" s="709"/>
      <c r="AA22" s="709"/>
      <c r="AB22" s="709"/>
      <c r="AC22" s="709"/>
      <c r="AD22" s="709"/>
      <c r="AE22" s="709"/>
      <c r="AF22" s="709"/>
      <c r="AG22" s="709"/>
      <c r="AH22" s="709"/>
      <c r="AI22" s="709"/>
      <c r="AJ22" s="709"/>
      <c r="AK22" s="709"/>
      <c r="AL22" s="709"/>
      <c r="AM22" s="709"/>
      <c r="AN22" s="709"/>
    </row>
    <row r="23" spans="1:40" ht="21.75" customHeight="1" thickBot="1">
      <c r="A23" s="802"/>
      <c r="B23" s="802"/>
      <c r="C23" s="802"/>
      <c r="D23" s="803"/>
      <c r="E23" s="803"/>
      <c r="F23" s="803"/>
      <c r="G23" s="803"/>
      <c r="H23" s="803"/>
      <c r="I23" s="803"/>
      <c r="J23" s="709"/>
      <c r="K23" s="709"/>
      <c r="L23" s="709"/>
      <c r="M23" s="709"/>
      <c r="N23" s="709"/>
      <c r="O23" s="709"/>
      <c r="P23" s="709"/>
      <c r="Q23" s="709"/>
      <c r="R23" s="709"/>
      <c r="S23" s="709"/>
      <c r="T23" s="709"/>
      <c r="U23" s="709"/>
      <c r="V23" s="709"/>
      <c r="W23" s="709"/>
      <c r="X23" s="709"/>
      <c r="Y23" s="709"/>
      <c r="Z23" s="709"/>
      <c r="AA23" s="709"/>
      <c r="AB23" s="709"/>
      <c r="AC23" s="709"/>
      <c r="AD23" s="709"/>
      <c r="AE23" s="709"/>
      <c r="AF23" s="709"/>
      <c r="AG23" s="709"/>
      <c r="AH23" s="709"/>
      <c r="AI23" s="709"/>
      <c r="AJ23" s="709"/>
      <c r="AK23" s="709"/>
      <c r="AL23" s="709"/>
      <c r="AM23" s="709"/>
      <c r="AN23" s="709"/>
    </row>
    <row r="24" spans="1:40" ht="21.75" customHeight="1">
      <c r="A24" s="804"/>
      <c r="B24" s="804"/>
      <c r="C24" s="804"/>
      <c r="D24" s="805"/>
      <c r="E24" s="805"/>
      <c r="F24" s="805"/>
      <c r="G24" s="805"/>
      <c r="H24" s="805"/>
      <c r="I24" s="805"/>
      <c r="J24" s="709"/>
      <c r="K24" s="709"/>
      <c r="L24" s="709"/>
      <c r="M24" s="709"/>
      <c r="N24" s="709"/>
      <c r="O24" s="709"/>
      <c r="P24" s="709"/>
      <c r="Q24" s="709"/>
      <c r="R24" s="709"/>
      <c r="S24" s="709"/>
      <c r="T24" s="709"/>
      <c r="U24" s="709"/>
      <c r="V24" s="709"/>
      <c r="W24" s="709"/>
      <c r="X24" s="709"/>
      <c r="Y24" s="709"/>
      <c r="Z24" s="709"/>
      <c r="AA24" s="709"/>
      <c r="AB24" s="709"/>
      <c r="AC24" s="709"/>
      <c r="AD24" s="709"/>
      <c r="AE24" s="709"/>
      <c r="AF24" s="709"/>
      <c r="AG24" s="709"/>
      <c r="AH24" s="709"/>
      <c r="AI24" s="709"/>
      <c r="AJ24" s="709"/>
      <c r="AK24" s="709"/>
      <c r="AL24" s="709"/>
      <c r="AM24" s="709"/>
      <c r="AN24" s="709"/>
    </row>
    <row r="25" spans="1:40" ht="12.75">
      <c r="A25" s="135" t="s">
        <v>842</v>
      </c>
      <c r="B25" s="135"/>
      <c r="C25" s="135"/>
      <c r="D25" s="135" t="s">
        <v>843</v>
      </c>
      <c r="E25" s="135"/>
      <c r="F25" s="135"/>
      <c r="G25" s="135" t="s">
        <v>844</v>
      </c>
      <c r="H25" s="135"/>
      <c r="I25" s="135"/>
      <c r="J25" s="709"/>
      <c r="K25" s="709"/>
      <c r="L25" s="709"/>
      <c r="M25" s="709"/>
      <c r="N25" s="709"/>
      <c r="O25" s="709"/>
      <c r="P25" s="709"/>
      <c r="Q25" s="709"/>
      <c r="R25" s="709"/>
      <c r="S25" s="709"/>
      <c r="T25" s="709"/>
      <c r="U25" s="709"/>
      <c r="V25" s="709"/>
      <c r="W25" s="709"/>
      <c r="X25" s="709"/>
      <c r="Y25" s="709"/>
      <c r="Z25" s="709"/>
      <c r="AA25" s="709"/>
      <c r="AB25" s="709"/>
      <c r="AC25" s="709"/>
      <c r="AD25" s="709"/>
      <c r="AE25" s="709"/>
      <c r="AF25" s="709"/>
      <c r="AG25" s="709"/>
      <c r="AH25" s="709"/>
      <c r="AI25" s="709"/>
      <c r="AJ25" s="709"/>
      <c r="AK25" s="709"/>
      <c r="AL25" s="709"/>
      <c r="AM25" s="709"/>
      <c r="AN25" s="709"/>
    </row>
    <row r="26" spans="1:40" ht="12.75">
      <c r="A26" s="135" t="s">
        <v>845</v>
      </c>
      <c r="B26" s="135"/>
      <c r="C26" s="135"/>
      <c r="D26" s="135" t="s">
        <v>845</v>
      </c>
      <c r="E26" s="135"/>
      <c r="F26" s="806"/>
      <c r="G26" s="135" t="s">
        <v>846</v>
      </c>
      <c r="H26" s="135"/>
      <c r="I26" s="135"/>
      <c r="J26" s="709"/>
      <c r="K26" s="709"/>
      <c r="L26" s="709"/>
      <c r="M26" s="709"/>
      <c r="N26" s="709"/>
      <c r="O26" s="709"/>
      <c r="P26" s="709"/>
      <c r="Q26" s="709"/>
      <c r="R26" s="709"/>
      <c r="S26" s="709"/>
      <c r="T26" s="709"/>
      <c r="U26" s="709"/>
      <c r="V26" s="709"/>
      <c r="W26" s="709"/>
      <c r="X26" s="709"/>
      <c r="Y26" s="709"/>
      <c r="Z26" s="709"/>
      <c r="AA26" s="709"/>
      <c r="AB26" s="709"/>
      <c r="AC26" s="709"/>
      <c r="AD26" s="709"/>
      <c r="AE26" s="709"/>
      <c r="AF26" s="709"/>
      <c r="AG26" s="709"/>
      <c r="AH26" s="709"/>
      <c r="AI26" s="709"/>
      <c r="AJ26" s="709"/>
      <c r="AK26" s="709"/>
      <c r="AL26" s="709"/>
      <c r="AM26" s="709"/>
      <c r="AN26" s="709"/>
    </row>
    <row r="27" spans="1:40" ht="12.75">
      <c r="A27" s="709"/>
      <c r="B27" s="709"/>
      <c r="C27" s="709"/>
      <c r="D27" s="709"/>
      <c r="E27" s="709"/>
      <c r="F27" s="709"/>
      <c r="G27" s="709"/>
      <c r="H27" s="709"/>
      <c r="I27" s="709"/>
      <c r="J27" s="709"/>
      <c r="K27" s="709"/>
      <c r="L27" s="709"/>
      <c r="M27" s="709"/>
      <c r="N27" s="709"/>
      <c r="O27" s="709"/>
      <c r="P27" s="709"/>
      <c r="Q27" s="709"/>
      <c r="R27" s="709"/>
      <c r="S27" s="709"/>
      <c r="T27" s="709"/>
      <c r="U27" s="709"/>
      <c r="V27" s="709"/>
      <c r="W27" s="709"/>
      <c r="X27" s="709"/>
      <c r="Y27" s="709"/>
      <c r="Z27" s="709"/>
      <c r="AA27" s="709"/>
      <c r="AB27" s="709"/>
      <c r="AC27" s="709"/>
      <c r="AD27" s="709"/>
      <c r="AE27" s="709"/>
      <c r="AF27" s="709"/>
      <c r="AG27" s="709"/>
      <c r="AH27" s="709"/>
      <c r="AI27" s="709"/>
      <c r="AJ27" s="709"/>
      <c r="AK27" s="709"/>
      <c r="AL27" s="709"/>
      <c r="AM27" s="709"/>
      <c r="AN27" s="709"/>
    </row>
    <row r="28" spans="1:40" ht="12.75">
      <c r="A28" s="1081"/>
      <c r="B28" s="1081"/>
      <c r="C28" s="1081"/>
      <c r="D28" s="1081"/>
      <c r="E28" s="1081"/>
      <c r="F28" s="1081"/>
      <c r="G28" s="1081"/>
      <c r="H28" s="1081"/>
      <c r="I28" s="1081"/>
      <c r="J28" s="709"/>
      <c r="K28" s="709"/>
      <c r="L28" s="709"/>
      <c r="M28" s="709"/>
      <c r="N28" s="709"/>
      <c r="O28" s="709"/>
      <c r="P28" s="709"/>
      <c r="Q28" s="709"/>
      <c r="R28" s="709"/>
      <c r="S28" s="709"/>
      <c r="T28" s="709"/>
      <c r="U28" s="709"/>
      <c r="V28" s="709"/>
      <c r="W28" s="709"/>
      <c r="X28" s="709"/>
      <c r="Y28" s="709"/>
      <c r="Z28" s="709"/>
      <c r="AA28" s="709"/>
      <c r="AB28" s="709"/>
      <c r="AC28" s="709"/>
      <c r="AD28" s="709"/>
      <c r="AE28" s="709"/>
      <c r="AF28" s="709"/>
      <c r="AG28" s="709"/>
      <c r="AH28" s="709"/>
      <c r="AI28" s="709"/>
      <c r="AJ28" s="709"/>
      <c r="AK28" s="709"/>
      <c r="AL28" s="709"/>
      <c r="AM28" s="709"/>
      <c r="AN28" s="709"/>
    </row>
    <row r="29" spans="1:40" ht="12.75">
      <c r="A29" s="1081"/>
      <c r="B29" s="1081"/>
      <c r="C29" s="1081"/>
      <c r="D29" s="1081"/>
      <c r="E29" s="1081"/>
      <c r="F29" s="1081"/>
      <c r="G29" s="1081"/>
      <c r="H29" s="1081"/>
      <c r="I29" s="1081"/>
      <c r="J29" s="709"/>
      <c r="K29" s="709"/>
      <c r="L29" s="709"/>
      <c r="M29" s="709"/>
      <c r="N29" s="709"/>
      <c r="O29" s="709"/>
      <c r="P29" s="709"/>
      <c r="Q29" s="709"/>
      <c r="R29" s="709"/>
      <c r="S29" s="709"/>
      <c r="T29" s="709"/>
      <c r="U29" s="709"/>
      <c r="V29" s="709"/>
      <c r="W29" s="709"/>
      <c r="X29" s="709"/>
      <c r="Y29" s="709"/>
      <c r="Z29" s="709"/>
      <c r="AA29" s="709"/>
      <c r="AB29" s="709"/>
      <c r="AC29" s="709"/>
      <c r="AD29" s="709"/>
      <c r="AE29" s="709"/>
      <c r="AF29" s="709"/>
      <c r="AG29" s="709"/>
      <c r="AH29" s="709"/>
      <c r="AI29" s="709"/>
      <c r="AJ29" s="709"/>
      <c r="AK29" s="709"/>
      <c r="AL29" s="709"/>
      <c r="AM29" s="709"/>
      <c r="AN29" s="709"/>
    </row>
    <row r="30" spans="1:40" ht="12.75">
      <c r="A30" s="1081"/>
      <c r="B30" s="1081"/>
      <c r="C30" s="1081"/>
      <c r="D30" s="1081"/>
      <c r="E30" s="1081"/>
      <c r="F30" s="1081"/>
      <c r="G30" s="1081"/>
      <c r="H30" s="1081"/>
      <c r="I30" s="1081"/>
      <c r="J30" s="709"/>
      <c r="K30" s="709"/>
      <c r="L30" s="709"/>
      <c r="M30" s="709"/>
      <c r="N30" s="709"/>
      <c r="O30" s="709"/>
      <c r="P30" s="709"/>
      <c r="Q30" s="709"/>
      <c r="R30" s="709"/>
      <c r="S30" s="709"/>
      <c r="T30" s="709"/>
      <c r="U30" s="709"/>
      <c r="V30" s="709"/>
      <c r="W30" s="709"/>
      <c r="X30" s="709"/>
      <c r="Y30" s="709"/>
      <c r="Z30" s="709"/>
      <c r="AA30" s="709"/>
      <c r="AB30" s="709"/>
      <c r="AC30" s="709"/>
      <c r="AD30" s="709"/>
      <c r="AE30" s="709"/>
      <c r="AF30" s="709"/>
      <c r="AG30" s="709"/>
      <c r="AH30" s="709"/>
      <c r="AI30" s="709"/>
      <c r="AJ30" s="709"/>
      <c r="AK30" s="709"/>
      <c r="AL30" s="709"/>
      <c r="AM30" s="709"/>
      <c r="AN30" s="709"/>
    </row>
    <row r="31" spans="1:40" ht="12.75">
      <c r="A31" s="709"/>
      <c r="B31" s="709"/>
      <c r="C31" s="709"/>
      <c r="D31" s="709"/>
      <c r="E31" s="709"/>
      <c r="F31" s="709"/>
      <c r="G31" s="709"/>
      <c r="H31" s="709"/>
      <c r="I31" s="709"/>
      <c r="J31" s="709"/>
      <c r="K31" s="709"/>
      <c r="L31" s="709"/>
      <c r="M31" s="709"/>
      <c r="N31" s="709"/>
      <c r="O31" s="709"/>
      <c r="P31" s="709"/>
      <c r="Q31" s="709"/>
      <c r="R31" s="709"/>
      <c r="S31" s="709"/>
      <c r="T31" s="709"/>
      <c r="U31" s="709"/>
      <c r="V31" s="709"/>
      <c r="W31" s="709"/>
      <c r="X31" s="709"/>
      <c r="Y31" s="709"/>
      <c r="Z31" s="709"/>
      <c r="AA31" s="709"/>
      <c r="AB31" s="709"/>
      <c r="AC31" s="709"/>
      <c r="AD31" s="709"/>
      <c r="AE31" s="709"/>
      <c r="AF31" s="709"/>
      <c r="AG31" s="709"/>
      <c r="AH31" s="709"/>
      <c r="AI31" s="709"/>
      <c r="AJ31" s="709"/>
      <c r="AK31" s="709"/>
      <c r="AL31" s="709"/>
      <c r="AM31" s="709"/>
      <c r="AN31" s="709"/>
    </row>
    <row r="32" spans="1:40" ht="12.75">
      <c r="A32" s="709"/>
      <c r="B32" s="709"/>
      <c r="C32" s="709"/>
      <c r="D32" s="709"/>
      <c r="E32" s="709"/>
      <c r="F32" s="709"/>
      <c r="G32" s="709"/>
      <c r="H32" s="709"/>
      <c r="I32" s="709"/>
      <c r="J32" s="709"/>
      <c r="K32" s="709"/>
      <c r="L32" s="709"/>
      <c r="M32" s="709"/>
      <c r="N32" s="709"/>
      <c r="O32" s="709"/>
      <c r="P32" s="709"/>
      <c r="Q32" s="709"/>
      <c r="R32" s="709"/>
      <c r="S32" s="709"/>
      <c r="T32" s="709"/>
      <c r="U32" s="709"/>
      <c r="V32" s="709"/>
      <c r="W32" s="709"/>
      <c r="X32" s="709"/>
      <c r="Y32" s="709"/>
      <c r="Z32" s="709"/>
      <c r="AA32" s="709"/>
      <c r="AB32" s="709"/>
      <c r="AC32" s="709"/>
      <c r="AD32" s="709"/>
      <c r="AE32" s="709"/>
      <c r="AF32" s="709"/>
      <c r="AG32" s="709"/>
      <c r="AH32" s="709"/>
      <c r="AI32" s="709"/>
      <c r="AJ32" s="709"/>
      <c r="AK32" s="709"/>
      <c r="AL32" s="709"/>
      <c r="AM32" s="709"/>
      <c r="AN32" s="709"/>
    </row>
    <row r="33" spans="1:40" ht="12.75">
      <c r="A33" s="709"/>
      <c r="B33" s="709"/>
      <c r="C33" s="709"/>
      <c r="D33" s="709"/>
      <c r="E33" s="709"/>
      <c r="F33" s="709"/>
      <c r="G33" s="709"/>
      <c r="H33" s="709"/>
      <c r="I33" s="709"/>
      <c r="J33" s="709"/>
      <c r="K33" s="709"/>
      <c r="L33" s="709"/>
      <c r="M33" s="709"/>
      <c r="N33" s="709"/>
      <c r="O33" s="709"/>
      <c r="P33" s="709"/>
      <c r="Q33" s="709"/>
      <c r="R33" s="709"/>
      <c r="S33" s="709"/>
      <c r="T33" s="709"/>
      <c r="U33" s="709"/>
      <c r="V33" s="709"/>
      <c r="W33" s="709"/>
      <c r="X33" s="709"/>
      <c r="Y33" s="709"/>
      <c r="Z33" s="709"/>
      <c r="AA33" s="709"/>
      <c r="AB33" s="709"/>
      <c r="AC33" s="709"/>
      <c r="AD33" s="709"/>
      <c r="AE33" s="709"/>
      <c r="AF33" s="709"/>
      <c r="AG33" s="709"/>
      <c r="AH33" s="709"/>
      <c r="AI33" s="709"/>
      <c r="AJ33" s="709"/>
      <c r="AK33" s="709"/>
      <c r="AL33" s="709"/>
      <c r="AM33" s="709"/>
      <c r="AN33" s="709"/>
    </row>
    <row r="34" spans="1:40" ht="12.75">
      <c r="A34" s="709"/>
      <c r="B34" s="709"/>
      <c r="C34" s="709"/>
      <c r="D34" s="709"/>
      <c r="E34" s="709"/>
      <c r="F34" s="709"/>
      <c r="G34" s="709"/>
      <c r="H34" s="709"/>
      <c r="I34" s="709"/>
      <c r="J34" s="709"/>
      <c r="K34" s="709"/>
      <c r="L34" s="709"/>
      <c r="M34" s="709"/>
      <c r="N34" s="709"/>
      <c r="O34" s="709"/>
      <c r="P34" s="709"/>
      <c r="Q34" s="709"/>
      <c r="R34" s="709"/>
      <c r="S34" s="709"/>
      <c r="T34" s="709"/>
      <c r="U34" s="709"/>
      <c r="V34" s="709"/>
      <c r="W34" s="709"/>
      <c r="X34" s="709"/>
      <c r="Y34" s="709"/>
      <c r="Z34" s="709"/>
      <c r="AA34" s="709"/>
      <c r="AB34" s="709"/>
      <c r="AC34" s="709"/>
      <c r="AD34" s="709"/>
      <c r="AE34" s="709"/>
      <c r="AF34" s="709"/>
      <c r="AG34" s="709"/>
      <c r="AH34" s="709"/>
      <c r="AI34" s="709"/>
      <c r="AJ34" s="709"/>
      <c r="AK34" s="709"/>
      <c r="AL34" s="709"/>
      <c r="AM34" s="709"/>
      <c r="AN34" s="709"/>
    </row>
    <row r="35" spans="1:40" ht="12.75">
      <c r="A35" s="709"/>
      <c r="B35" s="709"/>
      <c r="C35" s="709"/>
      <c r="D35" s="709"/>
      <c r="E35" s="709"/>
      <c r="F35" s="709"/>
      <c r="G35" s="709"/>
      <c r="H35" s="709"/>
      <c r="I35" s="709"/>
      <c r="J35" s="709"/>
      <c r="K35" s="709"/>
      <c r="L35" s="709"/>
      <c r="M35" s="709"/>
      <c r="N35" s="709"/>
      <c r="O35" s="709"/>
      <c r="P35" s="709"/>
      <c r="Q35" s="709"/>
      <c r="R35" s="709"/>
      <c r="S35" s="709"/>
      <c r="T35" s="709"/>
      <c r="U35" s="709"/>
      <c r="V35" s="709"/>
      <c r="W35" s="709"/>
      <c r="X35" s="709"/>
      <c r="Y35" s="709"/>
      <c r="Z35" s="709"/>
      <c r="AA35" s="709"/>
      <c r="AB35" s="709"/>
      <c r="AC35" s="709"/>
      <c r="AD35" s="709"/>
      <c r="AE35" s="709"/>
      <c r="AF35" s="709"/>
      <c r="AG35" s="709"/>
      <c r="AH35" s="709"/>
      <c r="AI35" s="709"/>
      <c r="AJ35" s="709"/>
      <c r="AK35" s="709"/>
      <c r="AL35" s="709"/>
      <c r="AM35" s="709"/>
      <c r="AN35" s="709"/>
    </row>
    <row r="36" spans="1:40" ht="12.75">
      <c r="A36" s="709"/>
      <c r="B36" s="709"/>
      <c r="C36" s="709"/>
      <c r="D36" s="709"/>
      <c r="E36" s="709"/>
      <c r="F36" s="709"/>
      <c r="G36" s="709"/>
      <c r="H36" s="709"/>
      <c r="I36" s="709"/>
      <c r="J36" s="709"/>
      <c r="K36" s="709"/>
      <c r="L36" s="709"/>
      <c r="M36" s="709"/>
      <c r="N36" s="709"/>
      <c r="O36" s="709"/>
      <c r="P36" s="709"/>
      <c r="Q36" s="709"/>
      <c r="R36" s="709"/>
      <c r="S36" s="709"/>
      <c r="T36" s="709"/>
      <c r="U36" s="709"/>
      <c r="V36" s="709"/>
      <c r="W36" s="709"/>
      <c r="X36" s="709"/>
      <c r="Y36" s="709"/>
      <c r="Z36" s="709"/>
      <c r="AA36" s="709"/>
      <c r="AB36" s="709"/>
      <c r="AC36" s="709"/>
      <c r="AD36" s="709"/>
      <c r="AE36" s="709"/>
      <c r="AF36" s="709"/>
      <c r="AG36" s="709"/>
      <c r="AH36" s="709"/>
      <c r="AI36" s="709"/>
      <c r="AJ36" s="709"/>
      <c r="AK36" s="709"/>
      <c r="AL36" s="709"/>
      <c r="AM36" s="709"/>
      <c r="AN36" s="709"/>
    </row>
    <row r="37" spans="1:40" ht="12.75">
      <c r="A37" s="709"/>
      <c r="B37" s="709"/>
      <c r="C37" s="709"/>
      <c r="D37" s="709"/>
      <c r="E37" s="709"/>
      <c r="F37" s="709"/>
      <c r="G37" s="709"/>
      <c r="H37" s="709"/>
      <c r="I37" s="709"/>
      <c r="J37" s="709"/>
      <c r="K37" s="709"/>
      <c r="L37" s="709"/>
      <c r="M37" s="709"/>
      <c r="N37" s="709"/>
      <c r="O37" s="709"/>
      <c r="P37" s="709"/>
      <c r="Q37" s="709"/>
      <c r="R37" s="709"/>
      <c r="S37" s="709"/>
      <c r="T37" s="709"/>
      <c r="U37" s="709"/>
      <c r="V37" s="709"/>
      <c r="W37" s="709"/>
      <c r="X37" s="709"/>
      <c r="Y37" s="709"/>
      <c r="Z37" s="709"/>
      <c r="AA37" s="709"/>
      <c r="AB37" s="709"/>
      <c r="AC37" s="709"/>
      <c r="AD37" s="709"/>
      <c r="AE37" s="709"/>
      <c r="AF37" s="709"/>
      <c r="AG37" s="709"/>
      <c r="AH37" s="709"/>
      <c r="AI37" s="709"/>
      <c r="AJ37" s="709"/>
      <c r="AK37" s="709"/>
      <c r="AL37" s="709"/>
      <c r="AM37" s="709"/>
      <c r="AN37" s="709"/>
    </row>
    <row r="38" spans="1:40" ht="12.75">
      <c r="A38" s="709"/>
      <c r="B38" s="709"/>
      <c r="C38" s="709"/>
      <c r="D38" s="709"/>
      <c r="E38" s="709"/>
      <c r="F38" s="709"/>
      <c r="G38" s="709"/>
      <c r="H38" s="709"/>
      <c r="I38" s="709"/>
      <c r="J38" s="709"/>
      <c r="K38" s="709"/>
      <c r="L38" s="709"/>
      <c r="M38" s="709"/>
      <c r="N38" s="709"/>
      <c r="O38" s="709"/>
      <c r="P38" s="709"/>
      <c r="Q38" s="709"/>
      <c r="R38" s="709"/>
      <c r="S38" s="709"/>
      <c r="T38" s="709"/>
      <c r="U38" s="709"/>
      <c r="V38" s="709"/>
      <c r="W38" s="709"/>
      <c r="X38" s="709"/>
      <c r="Y38" s="709"/>
      <c r="Z38" s="709"/>
      <c r="AA38" s="709"/>
      <c r="AB38" s="709"/>
      <c r="AC38" s="709"/>
      <c r="AD38" s="709"/>
      <c r="AE38" s="709"/>
      <c r="AF38" s="709"/>
      <c r="AG38" s="709"/>
      <c r="AH38" s="709"/>
      <c r="AI38" s="709"/>
      <c r="AJ38" s="709"/>
      <c r="AK38" s="709"/>
      <c r="AL38" s="709"/>
      <c r="AM38" s="709"/>
      <c r="AN38" s="709"/>
    </row>
    <row r="39" spans="1:40" ht="12.75">
      <c r="A39" s="709"/>
      <c r="B39" s="709"/>
      <c r="C39" s="709"/>
      <c r="D39" s="709"/>
      <c r="E39" s="709"/>
      <c r="F39" s="709"/>
      <c r="G39" s="709"/>
      <c r="H39" s="709"/>
      <c r="I39" s="709"/>
      <c r="J39" s="709"/>
      <c r="K39" s="709"/>
      <c r="L39" s="709"/>
      <c r="M39" s="709"/>
      <c r="N39" s="709"/>
      <c r="O39" s="709"/>
      <c r="P39" s="709"/>
      <c r="Q39" s="709"/>
      <c r="R39" s="709"/>
      <c r="S39" s="709"/>
      <c r="T39" s="709"/>
      <c r="U39" s="709"/>
      <c r="V39" s="709"/>
      <c r="W39" s="709"/>
      <c r="X39" s="709"/>
      <c r="Y39" s="709"/>
      <c r="Z39" s="709"/>
      <c r="AA39" s="709"/>
      <c r="AB39" s="709"/>
      <c r="AC39" s="709"/>
      <c r="AD39" s="709"/>
      <c r="AE39" s="709"/>
      <c r="AF39" s="709"/>
      <c r="AG39" s="709"/>
      <c r="AH39" s="709"/>
      <c r="AI39" s="709"/>
      <c r="AJ39" s="709"/>
      <c r="AK39" s="709"/>
      <c r="AL39" s="709"/>
      <c r="AM39" s="709"/>
      <c r="AN39" s="709"/>
    </row>
    <row r="40" spans="1:40" ht="12.75">
      <c r="A40" s="709"/>
      <c r="B40" s="709"/>
      <c r="C40" s="709"/>
      <c r="D40" s="709"/>
      <c r="E40" s="709"/>
      <c r="F40" s="709"/>
      <c r="G40" s="709"/>
      <c r="H40" s="709"/>
      <c r="I40" s="709"/>
      <c r="J40" s="709"/>
      <c r="K40" s="709"/>
      <c r="L40" s="709"/>
      <c r="M40" s="709"/>
      <c r="N40" s="709"/>
      <c r="O40" s="709"/>
      <c r="P40" s="709"/>
      <c r="Q40" s="709"/>
      <c r="R40" s="709"/>
      <c r="S40" s="709"/>
      <c r="T40" s="709"/>
      <c r="U40" s="709"/>
      <c r="V40" s="709"/>
      <c r="W40" s="709"/>
      <c r="X40" s="709"/>
      <c r="Y40" s="709"/>
      <c r="Z40" s="709"/>
      <c r="AA40" s="709"/>
      <c r="AB40" s="709"/>
      <c r="AC40" s="709"/>
      <c r="AD40" s="709"/>
      <c r="AE40" s="709"/>
      <c r="AF40" s="709"/>
      <c r="AG40" s="709"/>
      <c r="AH40" s="709"/>
      <c r="AI40" s="709"/>
      <c r="AJ40" s="709"/>
      <c r="AK40" s="709"/>
      <c r="AL40" s="709"/>
      <c r="AM40" s="709"/>
      <c r="AN40" s="709"/>
    </row>
    <row r="41" spans="1:40" ht="12.75">
      <c r="A41" s="709"/>
      <c r="B41" s="709"/>
      <c r="C41" s="709"/>
      <c r="D41" s="709"/>
      <c r="E41" s="709"/>
      <c r="F41" s="709"/>
      <c r="G41" s="709"/>
      <c r="H41" s="709"/>
      <c r="I41" s="709"/>
      <c r="J41" s="709"/>
      <c r="K41" s="709"/>
      <c r="L41" s="709"/>
      <c r="M41" s="709"/>
      <c r="N41" s="709"/>
      <c r="O41" s="709"/>
      <c r="P41" s="709"/>
      <c r="Q41" s="709"/>
      <c r="R41" s="709"/>
      <c r="S41" s="709"/>
      <c r="T41" s="709"/>
      <c r="U41" s="709"/>
      <c r="V41" s="709"/>
      <c r="W41" s="709"/>
      <c r="X41" s="709"/>
      <c r="Y41" s="709"/>
      <c r="Z41" s="709"/>
      <c r="AA41" s="709"/>
      <c r="AB41" s="709"/>
      <c r="AC41" s="709"/>
      <c r="AD41" s="709"/>
      <c r="AE41" s="709"/>
      <c r="AF41" s="709"/>
      <c r="AG41" s="709"/>
      <c r="AH41" s="709"/>
      <c r="AI41" s="709"/>
      <c r="AJ41" s="709"/>
      <c r="AK41" s="709"/>
      <c r="AL41" s="709"/>
      <c r="AM41" s="709"/>
      <c r="AN41" s="709"/>
    </row>
    <row r="42" spans="1:40" ht="12.75">
      <c r="A42" s="709"/>
      <c r="B42" s="709"/>
      <c r="C42" s="709"/>
      <c r="D42" s="709"/>
      <c r="E42" s="709"/>
      <c r="F42" s="709"/>
      <c r="G42" s="709"/>
      <c r="H42" s="709"/>
      <c r="I42" s="709"/>
      <c r="J42" s="709"/>
      <c r="K42" s="709"/>
      <c r="L42" s="709"/>
      <c r="M42" s="709"/>
      <c r="N42" s="709"/>
      <c r="O42" s="709"/>
      <c r="P42" s="709"/>
      <c r="Q42" s="709"/>
      <c r="R42" s="709"/>
      <c r="S42" s="709"/>
      <c r="T42" s="709"/>
      <c r="U42" s="709"/>
      <c r="V42" s="709"/>
      <c r="W42" s="709"/>
      <c r="X42" s="709"/>
      <c r="Y42" s="709"/>
      <c r="Z42" s="709"/>
      <c r="AA42" s="709"/>
      <c r="AB42" s="709"/>
      <c r="AC42" s="709"/>
      <c r="AD42" s="709"/>
      <c r="AE42" s="709"/>
      <c r="AF42" s="709"/>
      <c r="AG42" s="709"/>
      <c r="AH42" s="709"/>
      <c r="AI42" s="709"/>
      <c r="AJ42" s="709"/>
      <c r="AK42" s="709"/>
      <c r="AL42" s="709"/>
      <c r="AM42" s="709"/>
      <c r="AN42" s="709"/>
    </row>
    <row r="43" spans="1:40" ht="12.75">
      <c r="A43" s="709"/>
      <c r="B43" s="709"/>
      <c r="C43" s="709"/>
      <c r="D43" s="709"/>
      <c r="E43" s="709"/>
      <c r="F43" s="709"/>
      <c r="G43" s="709"/>
      <c r="H43" s="709"/>
      <c r="I43" s="709"/>
      <c r="J43" s="709"/>
      <c r="K43" s="709"/>
      <c r="L43" s="709"/>
      <c r="M43" s="709"/>
      <c r="N43" s="709"/>
      <c r="O43" s="709"/>
      <c r="P43" s="709"/>
      <c r="Q43" s="709"/>
      <c r="R43" s="709"/>
      <c r="S43" s="709"/>
      <c r="T43" s="709"/>
      <c r="U43" s="709"/>
      <c r="V43" s="709"/>
      <c r="W43" s="709"/>
      <c r="X43" s="709"/>
      <c r="Y43" s="709"/>
      <c r="Z43" s="709"/>
      <c r="AA43" s="709"/>
      <c r="AB43" s="709"/>
      <c r="AC43" s="709"/>
      <c r="AD43" s="709"/>
      <c r="AE43" s="709"/>
      <c r="AF43" s="709"/>
      <c r="AG43" s="709"/>
      <c r="AH43" s="709"/>
      <c r="AI43" s="709"/>
      <c r="AJ43" s="709"/>
      <c r="AK43" s="709"/>
      <c r="AL43" s="709"/>
      <c r="AM43" s="709"/>
      <c r="AN43" s="709"/>
    </row>
    <row r="44" spans="1:40" ht="12.75">
      <c r="A44" s="709"/>
      <c r="B44" s="709"/>
      <c r="C44" s="709"/>
      <c r="D44" s="709"/>
      <c r="E44" s="709"/>
      <c r="F44" s="709"/>
      <c r="G44" s="709"/>
      <c r="H44" s="709"/>
      <c r="I44" s="709"/>
      <c r="J44" s="709"/>
      <c r="K44" s="709"/>
      <c r="L44" s="709"/>
      <c r="M44" s="709"/>
      <c r="N44" s="709"/>
      <c r="O44" s="709"/>
      <c r="P44" s="709"/>
      <c r="Q44" s="709"/>
      <c r="R44" s="709"/>
      <c r="S44" s="709"/>
      <c r="T44" s="709"/>
      <c r="U44" s="709"/>
      <c r="V44" s="709"/>
      <c r="W44" s="709"/>
      <c r="X44" s="709"/>
      <c r="Y44" s="709"/>
      <c r="Z44" s="709"/>
      <c r="AA44" s="709"/>
      <c r="AB44" s="709"/>
      <c r="AC44" s="709"/>
      <c r="AD44" s="709"/>
      <c r="AE44" s="709"/>
      <c r="AF44" s="709"/>
      <c r="AG44" s="709"/>
      <c r="AH44" s="709"/>
      <c r="AI44" s="709"/>
      <c r="AJ44" s="709"/>
      <c r="AK44" s="709"/>
      <c r="AL44" s="709"/>
      <c r="AM44" s="709"/>
      <c r="AN44" s="709"/>
    </row>
    <row r="45" spans="1:40" ht="12.75">
      <c r="A45" s="709"/>
      <c r="B45" s="709"/>
      <c r="C45" s="709"/>
      <c r="D45" s="709"/>
      <c r="E45" s="709"/>
      <c r="F45" s="709"/>
      <c r="G45" s="709"/>
      <c r="H45" s="709"/>
      <c r="I45" s="709"/>
      <c r="J45" s="709"/>
      <c r="K45" s="709"/>
      <c r="L45" s="709"/>
      <c r="M45" s="709"/>
      <c r="N45" s="709"/>
      <c r="O45" s="709"/>
      <c r="P45" s="709"/>
      <c r="Q45" s="709"/>
      <c r="R45" s="709"/>
      <c r="S45" s="709"/>
      <c r="T45" s="709"/>
      <c r="U45" s="709"/>
      <c r="V45" s="709"/>
      <c r="W45" s="709"/>
      <c r="X45" s="709"/>
      <c r="Y45" s="709"/>
      <c r="Z45" s="709"/>
      <c r="AA45" s="709"/>
      <c r="AB45" s="709"/>
      <c r="AC45" s="709"/>
      <c r="AD45" s="709"/>
      <c r="AE45" s="709"/>
      <c r="AF45" s="709"/>
      <c r="AG45" s="709"/>
      <c r="AH45" s="709"/>
      <c r="AI45" s="709"/>
      <c r="AJ45" s="709"/>
      <c r="AK45" s="709"/>
      <c r="AL45" s="709"/>
      <c r="AM45" s="709"/>
      <c r="AN45" s="709"/>
    </row>
    <row r="46" spans="1:40" ht="12.75">
      <c r="A46" s="709"/>
      <c r="B46" s="709"/>
      <c r="C46" s="709"/>
      <c r="D46" s="709"/>
      <c r="E46" s="709"/>
      <c r="F46" s="709"/>
      <c r="G46" s="709"/>
      <c r="H46" s="709"/>
      <c r="I46" s="709"/>
      <c r="J46" s="709"/>
      <c r="K46" s="709"/>
      <c r="L46" s="709"/>
      <c r="M46" s="709"/>
      <c r="N46" s="709"/>
      <c r="O46" s="709"/>
      <c r="P46" s="709"/>
      <c r="Q46" s="709"/>
      <c r="R46" s="709"/>
      <c r="S46" s="709"/>
      <c r="T46" s="709"/>
      <c r="U46" s="709"/>
      <c r="V46" s="709"/>
      <c r="W46" s="709"/>
      <c r="X46" s="709"/>
      <c r="Y46" s="709"/>
      <c r="Z46" s="709"/>
      <c r="AA46" s="709"/>
      <c r="AB46" s="709"/>
      <c r="AC46" s="709"/>
      <c r="AD46" s="709"/>
      <c r="AE46" s="709"/>
      <c r="AF46" s="709"/>
      <c r="AG46" s="709"/>
      <c r="AH46" s="709"/>
      <c r="AI46" s="709"/>
      <c r="AJ46" s="709"/>
      <c r="AK46" s="709"/>
      <c r="AL46" s="709"/>
      <c r="AM46" s="709"/>
      <c r="AN46" s="709"/>
    </row>
    <row r="47" spans="1:40" ht="12.75">
      <c r="A47" s="709"/>
      <c r="B47" s="709"/>
      <c r="C47" s="709"/>
      <c r="D47" s="709"/>
      <c r="E47" s="709"/>
      <c r="F47" s="709"/>
      <c r="G47" s="709"/>
      <c r="H47" s="709"/>
      <c r="I47" s="709"/>
      <c r="J47" s="709"/>
      <c r="K47" s="709"/>
      <c r="L47" s="709"/>
      <c r="M47" s="709"/>
      <c r="N47" s="709"/>
      <c r="O47" s="709"/>
      <c r="P47" s="709"/>
      <c r="Q47" s="709"/>
      <c r="R47" s="709"/>
      <c r="S47" s="709"/>
      <c r="T47" s="709"/>
      <c r="U47" s="709"/>
      <c r="V47" s="709"/>
      <c r="W47" s="709"/>
      <c r="X47" s="709"/>
      <c r="Y47" s="709"/>
      <c r="Z47" s="709"/>
      <c r="AA47" s="709"/>
      <c r="AB47" s="709"/>
      <c r="AC47" s="709"/>
      <c r="AD47" s="709"/>
      <c r="AE47" s="709"/>
      <c r="AF47" s="709"/>
      <c r="AG47" s="709"/>
      <c r="AH47" s="709"/>
      <c r="AI47" s="709"/>
      <c r="AJ47" s="709"/>
      <c r="AK47" s="709"/>
      <c r="AL47" s="709"/>
      <c r="AM47" s="709"/>
      <c r="AN47" s="709"/>
    </row>
    <row r="48" spans="1:40" ht="12.75">
      <c r="A48" s="709"/>
      <c r="B48" s="709"/>
      <c r="C48" s="709"/>
      <c r="D48" s="709"/>
      <c r="E48" s="709"/>
      <c r="F48" s="709"/>
      <c r="G48" s="709"/>
      <c r="H48" s="709"/>
      <c r="I48" s="709"/>
      <c r="J48" s="709"/>
      <c r="K48" s="709"/>
      <c r="L48" s="709"/>
      <c r="M48" s="709"/>
      <c r="N48" s="709"/>
      <c r="O48" s="709"/>
      <c r="P48" s="709"/>
      <c r="Q48" s="709"/>
      <c r="R48" s="709"/>
      <c r="S48" s="709"/>
      <c r="T48" s="709"/>
      <c r="U48" s="709"/>
      <c r="V48" s="709"/>
      <c r="W48" s="709"/>
      <c r="X48" s="709"/>
      <c r="Y48" s="709"/>
      <c r="Z48" s="709"/>
      <c r="AA48" s="709"/>
      <c r="AB48" s="709"/>
      <c r="AC48" s="709"/>
      <c r="AD48" s="709"/>
      <c r="AE48" s="709"/>
      <c r="AF48" s="709"/>
      <c r="AG48" s="709"/>
      <c r="AH48" s="709"/>
      <c r="AI48" s="709"/>
      <c r="AJ48" s="709"/>
      <c r="AK48" s="709"/>
      <c r="AL48" s="709"/>
      <c r="AM48" s="709"/>
      <c r="AN48" s="709"/>
    </row>
    <row r="49" spans="1:40" ht="12.75">
      <c r="A49" s="709"/>
      <c r="B49" s="709"/>
      <c r="C49" s="709"/>
      <c r="D49" s="709"/>
      <c r="E49" s="709"/>
      <c r="F49" s="709"/>
      <c r="G49" s="709"/>
      <c r="H49" s="709"/>
      <c r="I49" s="709"/>
      <c r="J49" s="709"/>
      <c r="K49" s="709"/>
      <c r="L49" s="709"/>
      <c r="M49" s="709"/>
      <c r="N49" s="709"/>
      <c r="O49" s="709"/>
      <c r="P49" s="709"/>
      <c r="Q49" s="709"/>
      <c r="R49" s="709"/>
      <c r="S49" s="709"/>
      <c r="T49" s="709"/>
      <c r="U49" s="709"/>
      <c r="V49" s="709"/>
      <c r="W49" s="709"/>
      <c r="X49" s="709"/>
      <c r="Y49" s="709"/>
      <c r="Z49" s="709"/>
      <c r="AA49" s="709"/>
      <c r="AB49" s="709"/>
      <c r="AC49" s="709"/>
      <c r="AD49" s="709"/>
      <c r="AE49" s="709"/>
      <c r="AF49" s="709"/>
      <c r="AG49" s="709"/>
      <c r="AH49" s="709"/>
      <c r="AI49" s="709"/>
      <c r="AJ49" s="709"/>
      <c r="AK49" s="709"/>
      <c r="AL49" s="709"/>
      <c r="AM49" s="709"/>
      <c r="AN49" s="709"/>
    </row>
    <row r="50" spans="1:40" ht="12.75">
      <c r="A50" s="709"/>
      <c r="B50" s="709"/>
      <c r="C50" s="709"/>
      <c r="D50" s="709"/>
      <c r="E50" s="709"/>
      <c r="F50" s="709"/>
      <c r="G50" s="709"/>
      <c r="H50" s="709"/>
      <c r="I50" s="709"/>
      <c r="J50" s="709"/>
      <c r="K50" s="709"/>
      <c r="L50" s="709"/>
      <c r="M50" s="709"/>
      <c r="N50" s="709"/>
      <c r="O50" s="709"/>
      <c r="P50" s="709"/>
      <c r="Q50" s="709"/>
      <c r="R50" s="709"/>
      <c r="S50" s="709"/>
      <c r="T50" s="709"/>
      <c r="U50" s="709"/>
      <c r="V50" s="709"/>
      <c r="W50" s="709"/>
      <c r="X50" s="709"/>
      <c r="Y50" s="709"/>
      <c r="Z50" s="709"/>
      <c r="AA50" s="709"/>
      <c r="AB50" s="709"/>
      <c r="AC50" s="709"/>
      <c r="AD50" s="709"/>
      <c r="AE50" s="709"/>
      <c r="AF50" s="709"/>
      <c r="AG50" s="709"/>
      <c r="AH50" s="709"/>
      <c r="AI50" s="709"/>
      <c r="AJ50" s="709"/>
      <c r="AK50" s="709"/>
      <c r="AL50" s="709"/>
      <c r="AM50" s="709"/>
      <c r="AN50" s="709"/>
    </row>
    <row r="51" spans="1:40" ht="12.75">
      <c r="A51" s="709"/>
      <c r="B51" s="709"/>
      <c r="C51" s="709"/>
      <c r="D51" s="709"/>
      <c r="E51" s="709"/>
      <c r="F51" s="709"/>
      <c r="G51" s="709"/>
      <c r="H51" s="709"/>
      <c r="I51" s="709"/>
      <c r="J51" s="709"/>
      <c r="K51" s="709"/>
      <c r="L51" s="709"/>
      <c r="M51" s="709"/>
      <c r="N51" s="709"/>
      <c r="O51" s="709"/>
      <c r="P51" s="709"/>
      <c r="Q51" s="709"/>
      <c r="R51" s="709"/>
      <c r="S51" s="709"/>
      <c r="T51" s="709"/>
      <c r="U51" s="709"/>
      <c r="V51" s="709"/>
      <c r="W51" s="709"/>
      <c r="X51" s="709"/>
      <c r="Y51" s="709"/>
      <c r="Z51" s="709"/>
      <c r="AA51" s="709"/>
      <c r="AB51" s="709"/>
      <c r="AC51" s="709"/>
      <c r="AD51" s="709"/>
      <c r="AE51" s="709"/>
      <c r="AF51" s="709"/>
      <c r="AG51" s="709"/>
      <c r="AH51" s="709"/>
      <c r="AI51" s="709"/>
      <c r="AJ51" s="709"/>
      <c r="AK51" s="709"/>
      <c r="AL51" s="709"/>
      <c r="AM51" s="709"/>
      <c r="AN51" s="709"/>
    </row>
    <row r="52" spans="1:40" ht="12.75">
      <c r="A52" s="709"/>
      <c r="B52" s="709"/>
      <c r="C52" s="709"/>
      <c r="D52" s="709"/>
      <c r="E52" s="709"/>
      <c r="F52" s="709"/>
      <c r="G52" s="709"/>
      <c r="H52" s="709"/>
      <c r="I52" s="709"/>
      <c r="J52" s="709"/>
      <c r="K52" s="709"/>
      <c r="L52" s="709"/>
      <c r="M52" s="709"/>
      <c r="N52" s="709"/>
      <c r="O52" s="709"/>
      <c r="P52" s="709"/>
      <c r="Q52" s="709"/>
      <c r="R52" s="709"/>
      <c r="S52" s="709"/>
      <c r="T52" s="709"/>
      <c r="U52" s="709"/>
      <c r="V52" s="709"/>
      <c r="W52" s="709"/>
      <c r="X52" s="709"/>
      <c r="Y52" s="709"/>
      <c r="Z52" s="709"/>
      <c r="AA52" s="709"/>
      <c r="AB52" s="709"/>
      <c r="AC52" s="709"/>
      <c r="AD52" s="709"/>
      <c r="AE52" s="709"/>
      <c r="AF52" s="709"/>
      <c r="AG52" s="709"/>
      <c r="AH52" s="709"/>
      <c r="AI52" s="709"/>
      <c r="AJ52" s="709"/>
      <c r="AK52" s="709"/>
      <c r="AL52" s="709"/>
      <c r="AM52" s="709"/>
      <c r="AN52" s="709"/>
    </row>
    <row r="53" spans="1:40" ht="12.75">
      <c r="A53" s="709"/>
      <c r="B53" s="709"/>
      <c r="C53" s="709"/>
      <c r="D53" s="709"/>
      <c r="E53" s="709"/>
      <c r="F53" s="709"/>
      <c r="G53" s="709"/>
      <c r="H53" s="709"/>
      <c r="I53" s="709"/>
      <c r="J53" s="709"/>
      <c r="K53" s="709"/>
      <c r="L53" s="709"/>
      <c r="M53" s="709"/>
      <c r="N53" s="709"/>
      <c r="O53" s="709"/>
      <c r="P53" s="709"/>
      <c r="Q53" s="709"/>
      <c r="R53" s="709"/>
      <c r="S53" s="709"/>
      <c r="T53" s="709"/>
      <c r="U53" s="709"/>
      <c r="V53" s="709"/>
      <c r="W53" s="709"/>
      <c r="X53" s="709"/>
      <c r="Y53" s="709"/>
      <c r="Z53" s="709"/>
      <c r="AA53" s="709"/>
      <c r="AB53" s="709"/>
      <c r="AC53" s="709"/>
      <c r="AD53" s="709"/>
      <c r="AE53" s="709"/>
      <c r="AF53" s="709"/>
      <c r="AG53" s="709"/>
      <c r="AH53" s="709"/>
      <c r="AI53" s="709"/>
      <c r="AJ53" s="709"/>
      <c r="AK53" s="709"/>
      <c r="AL53" s="709"/>
      <c r="AM53" s="709"/>
      <c r="AN53" s="709"/>
    </row>
    <row r="54" spans="1:40" ht="12.75">
      <c r="A54" s="709"/>
      <c r="B54" s="709"/>
      <c r="C54" s="709"/>
      <c r="D54" s="709"/>
      <c r="E54" s="709"/>
      <c r="F54" s="709"/>
      <c r="G54" s="709"/>
      <c r="H54" s="709"/>
      <c r="I54" s="709"/>
      <c r="J54" s="709"/>
      <c r="K54" s="709"/>
      <c r="L54" s="709"/>
      <c r="M54" s="709"/>
      <c r="N54" s="709"/>
      <c r="O54" s="709"/>
      <c r="P54" s="709"/>
      <c r="Q54" s="709"/>
      <c r="R54" s="709"/>
      <c r="S54" s="709"/>
      <c r="T54" s="709"/>
      <c r="U54" s="709"/>
      <c r="V54" s="709"/>
      <c r="W54" s="709"/>
      <c r="X54" s="709"/>
      <c r="Y54" s="709"/>
      <c r="Z54" s="709"/>
      <c r="AA54" s="709"/>
      <c r="AB54" s="709"/>
      <c r="AC54" s="709"/>
      <c r="AD54" s="709"/>
      <c r="AE54" s="709"/>
      <c r="AF54" s="709"/>
      <c r="AG54" s="709"/>
      <c r="AH54" s="709"/>
      <c r="AI54" s="709"/>
      <c r="AJ54" s="709"/>
      <c r="AK54" s="709"/>
      <c r="AL54" s="709"/>
      <c r="AM54" s="709"/>
      <c r="AN54" s="709"/>
    </row>
    <row r="55" spans="1:40" ht="12.75">
      <c r="A55" s="709"/>
      <c r="B55" s="709"/>
      <c r="C55" s="709"/>
      <c r="D55" s="709"/>
      <c r="E55" s="709"/>
      <c r="F55" s="709"/>
      <c r="G55" s="709"/>
      <c r="H55" s="709"/>
      <c r="I55" s="709"/>
      <c r="J55" s="709"/>
      <c r="K55" s="709"/>
      <c r="L55" s="709"/>
      <c r="M55" s="709"/>
      <c r="N55" s="709"/>
      <c r="O55" s="709"/>
      <c r="P55" s="709"/>
      <c r="Q55" s="709"/>
      <c r="R55" s="709"/>
      <c r="S55" s="709"/>
      <c r="T55" s="709"/>
      <c r="U55" s="709"/>
      <c r="V55" s="709"/>
      <c r="W55" s="709"/>
      <c r="X55" s="709"/>
      <c r="Y55" s="709"/>
      <c r="Z55" s="709"/>
      <c r="AA55" s="709"/>
      <c r="AB55" s="709"/>
      <c r="AC55" s="709"/>
      <c r="AD55" s="709"/>
      <c r="AE55" s="709"/>
      <c r="AF55" s="709"/>
      <c r="AG55" s="709"/>
      <c r="AH55" s="709"/>
      <c r="AI55" s="709"/>
      <c r="AJ55" s="709"/>
      <c r="AK55" s="709"/>
      <c r="AL55" s="709"/>
      <c r="AM55" s="709"/>
      <c r="AN55" s="709"/>
    </row>
    <row r="56" spans="1:40" ht="12.75">
      <c r="A56" s="709"/>
      <c r="B56" s="709"/>
      <c r="C56" s="709"/>
      <c r="D56" s="709"/>
      <c r="E56" s="709"/>
      <c r="F56" s="709"/>
      <c r="G56" s="709"/>
      <c r="H56" s="709"/>
      <c r="I56" s="709"/>
      <c r="J56" s="709"/>
      <c r="K56" s="709"/>
      <c r="L56" s="709"/>
      <c r="M56" s="709"/>
      <c r="N56" s="709"/>
      <c r="O56" s="709"/>
      <c r="P56" s="709"/>
      <c r="Q56" s="709"/>
      <c r="R56" s="709"/>
      <c r="S56" s="709"/>
      <c r="T56" s="709"/>
      <c r="U56" s="709"/>
      <c r="V56" s="709"/>
      <c r="W56" s="709"/>
      <c r="X56" s="709"/>
      <c r="Y56" s="709"/>
      <c r="Z56" s="709"/>
      <c r="AA56" s="709"/>
      <c r="AB56" s="709"/>
      <c r="AC56" s="709"/>
      <c r="AD56" s="709"/>
      <c r="AE56" s="709"/>
      <c r="AF56" s="709"/>
      <c r="AG56" s="709"/>
      <c r="AH56" s="709"/>
      <c r="AI56" s="709"/>
      <c r="AJ56" s="709"/>
      <c r="AK56" s="709"/>
      <c r="AL56" s="709"/>
      <c r="AM56" s="709"/>
      <c r="AN56" s="709"/>
    </row>
    <row r="57" spans="1:40" ht="12.75">
      <c r="A57" s="709"/>
      <c r="B57" s="709"/>
      <c r="C57" s="709"/>
      <c r="D57" s="709"/>
      <c r="E57" s="709"/>
      <c r="F57" s="709"/>
      <c r="G57" s="709"/>
      <c r="H57" s="709"/>
      <c r="I57" s="709"/>
      <c r="J57" s="709"/>
      <c r="K57" s="709"/>
      <c r="L57" s="709"/>
      <c r="M57" s="709"/>
      <c r="N57" s="709"/>
      <c r="O57" s="709"/>
      <c r="P57" s="709"/>
      <c r="Q57" s="709"/>
      <c r="R57" s="709"/>
      <c r="S57" s="709"/>
      <c r="T57" s="709"/>
      <c r="U57" s="709"/>
      <c r="V57" s="709"/>
      <c r="W57" s="709"/>
      <c r="X57" s="709"/>
      <c r="Y57" s="709"/>
      <c r="Z57" s="709"/>
      <c r="AA57" s="709"/>
      <c r="AB57" s="709"/>
      <c r="AC57" s="709"/>
      <c r="AD57" s="709"/>
      <c r="AE57" s="709"/>
      <c r="AF57" s="709"/>
      <c r="AG57" s="709"/>
      <c r="AH57" s="709"/>
      <c r="AI57" s="709"/>
      <c r="AJ57" s="709"/>
      <c r="AK57" s="709"/>
      <c r="AL57" s="709"/>
      <c r="AM57" s="709"/>
      <c r="AN57" s="709"/>
    </row>
    <row r="58" spans="1:40" ht="12.75">
      <c r="A58" s="709"/>
      <c r="B58" s="709"/>
      <c r="C58" s="709"/>
      <c r="D58" s="709"/>
      <c r="E58" s="709"/>
      <c r="F58" s="709"/>
      <c r="G58" s="709"/>
      <c r="H58" s="709"/>
      <c r="I58" s="709"/>
      <c r="J58" s="709"/>
      <c r="K58" s="709"/>
      <c r="L58" s="709"/>
      <c r="M58" s="709"/>
      <c r="N58" s="709"/>
      <c r="O58" s="709"/>
      <c r="P58" s="709"/>
      <c r="Q58" s="709"/>
      <c r="R58" s="709"/>
      <c r="S58" s="709"/>
      <c r="T58" s="709"/>
      <c r="U58" s="709"/>
      <c r="V58" s="709"/>
      <c r="W58" s="709"/>
      <c r="X58" s="709"/>
      <c r="Y58" s="709"/>
      <c r="Z58" s="709"/>
      <c r="AA58" s="709"/>
      <c r="AB58" s="709"/>
      <c r="AC58" s="709"/>
      <c r="AD58" s="709"/>
      <c r="AE58" s="709"/>
      <c r="AF58" s="709"/>
      <c r="AG58" s="709"/>
      <c r="AH58" s="709"/>
      <c r="AI58" s="709"/>
      <c r="AJ58" s="709"/>
      <c r="AK58" s="709"/>
      <c r="AL58" s="709"/>
      <c r="AM58" s="709"/>
      <c r="AN58" s="709"/>
    </row>
    <row r="59" spans="1:40" ht="12.75">
      <c r="A59" s="709"/>
      <c r="B59" s="709"/>
      <c r="C59" s="709"/>
      <c r="D59" s="709"/>
      <c r="E59" s="709"/>
      <c r="F59" s="709"/>
      <c r="G59" s="709"/>
      <c r="H59" s="709"/>
      <c r="I59" s="709"/>
      <c r="J59" s="709"/>
      <c r="K59" s="709"/>
      <c r="L59" s="709"/>
      <c r="M59" s="709"/>
      <c r="N59" s="709"/>
      <c r="O59" s="709"/>
      <c r="P59" s="709"/>
      <c r="Q59" s="709"/>
      <c r="R59" s="709"/>
      <c r="S59" s="709"/>
      <c r="T59" s="709"/>
      <c r="U59" s="709"/>
      <c r="V59" s="709"/>
      <c r="W59" s="709"/>
      <c r="X59" s="709"/>
      <c r="Y59" s="709"/>
      <c r="Z59" s="709"/>
      <c r="AA59" s="709"/>
      <c r="AB59" s="709"/>
      <c r="AC59" s="709"/>
      <c r="AD59" s="709"/>
      <c r="AE59" s="709"/>
      <c r="AF59" s="709"/>
      <c r="AG59" s="709"/>
      <c r="AH59" s="709"/>
      <c r="AI59" s="709"/>
      <c r="AJ59" s="709"/>
      <c r="AK59" s="709"/>
      <c r="AL59" s="709"/>
      <c r="AM59" s="709"/>
      <c r="AN59" s="709"/>
    </row>
    <row r="60" spans="1:40" ht="12.75">
      <c r="A60" s="709"/>
      <c r="B60" s="709"/>
      <c r="C60" s="709"/>
      <c r="D60" s="709"/>
      <c r="E60" s="709"/>
      <c r="F60" s="709"/>
      <c r="G60" s="709"/>
      <c r="H60" s="709"/>
      <c r="I60" s="709"/>
      <c r="J60" s="709"/>
      <c r="K60" s="709"/>
      <c r="L60" s="709"/>
      <c r="M60" s="709"/>
      <c r="N60" s="709"/>
      <c r="O60" s="709"/>
      <c r="P60" s="709"/>
      <c r="Q60" s="709"/>
      <c r="R60" s="709"/>
      <c r="S60" s="709"/>
      <c r="T60" s="709"/>
      <c r="U60" s="709"/>
      <c r="V60" s="709"/>
      <c r="W60" s="709"/>
      <c r="X60" s="709"/>
      <c r="Y60" s="709"/>
      <c r="Z60" s="709"/>
      <c r="AA60" s="709"/>
      <c r="AB60" s="709"/>
      <c r="AC60" s="709"/>
      <c r="AD60" s="709"/>
      <c r="AE60" s="709"/>
      <c r="AF60" s="709"/>
      <c r="AG60" s="709"/>
      <c r="AH60" s="709"/>
      <c r="AI60" s="709"/>
      <c r="AJ60" s="709"/>
      <c r="AK60" s="709"/>
      <c r="AL60" s="709"/>
      <c r="AM60" s="709"/>
      <c r="AN60" s="709"/>
    </row>
    <row r="61" spans="1:40" ht="12.75">
      <c r="A61" s="709"/>
      <c r="B61" s="709"/>
      <c r="C61" s="709"/>
      <c r="D61" s="709"/>
      <c r="E61" s="709"/>
      <c r="F61" s="709"/>
      <c r="G61" s="709"/>
      <c r="H61" s="709"/>
      <c r="I61" s="709"/>
      <c r="J61" s="709"/>
      <c r="K61" s="709"/>
      <c r="L61" s="709"/>
      <c r="M61" s="709"/>
      <c r="N61" s="709"/>
      <c r="O61" s="709"/>
      <c r="P61" s="709"/>
      <c r="Q61" s="709"/>
      <c r="R61" s="709"/>
      <c r="S61" s="709"/>
      <c r="T61" s="709"/>
      <c r="U61" s="709"/>
      <c r="V61" s="709"/>
      <c r="W61" s="709"/>
      <c r="X61" s="709"/>
      <c r="Y61" s="709"/>
      <c r="Z61" s="709"/>
      <c r="AA61" s="709"/>
      <c r="AB61" s="709"/>
      <c r="AC61" s="709"/>
      <c r="AD61" s="709"/>
      <c r="AE61" s="709"/>
      <c r="AF61" s="709"/>
      <c r="AG61" s="709"/>
      <c r="AH61" s="709"/>
      <c r="AI61" s="709"/>
      <c r="AJ61" s="709"/>
      <c r="AK61" s="709"/>
      <c r="AL61" s="709"/>
      <c r="AM61" s="709"/>
      <c r="AN61" s="709"/>
    </row>
    <row r="62" spans="1:40" ht="12.75">
      <c r="A62" s="709"/>
      <c r="B62" s="709"/>
      <c r="C62" s="709"/>
      <c r="D62" s="709"/>
      <c r="E62" s="709"/>
      <c r="F62" s="709"/>
      <c r="G62" s="709"/>
      <c r="H62" s="709"/>
      <c r="I62" s="709"/>
      <c r="J62" s="709"/>
      <c r="K62" s="709"/>
      <c r="L62" s="709"/>
      <c r="M62" s="709"/>
      <c r="N62" s="709"/>
      <c r="O62" s="709"/>
      <c r="P62" s="709"/>
      <c r="Q62" s="709"/>
      <c r="R62" s="709"/>
      <c r="S62" s="709"/>
      <c r="T62" s="709"/>
      <c r="U62" s="709"/>
      <c r="V62" s="709"/>
      <c r="W62" s="709"/>
      <c r="X62" s="709"/>
      <c r="Y62" s="709"/>
      <c r="Z62" s="709"/>
      <c r="AA62" s="709"/>
      <c r="AB62" s="709"/>
      <c r="AC62" s="709"/>
      <c r="AD62" s="709"/>
      <c r="AE62" s="709"/>
      <c r="AF62" s="709"/>
      <c r="AG62" s="709"/>
      <c r="AH62" s="709"/>
      <c r="AI62" s="709"/>
      <c r="AJ62" s="709"/>
      <c r="AK62" s="709"/>
      <c r="AL62" s="709"/>
      <c r="AM62" s="709"/>
      <c r="AN62" s="709"/>
    </row>
    <row r="63" spans="1:40" ht="12.75">
      <c r="A63" s="709"/>
      <c r="B63" s="709"/>
      <c r="C63" s="709"/>
      <c r="D63" s="709"/>
      <c r="E63" s="709"/>
      <c r="F63" s="709"/>
      <c r="G63" s="709"/>
      <c r="H63" s="709"/>
      <c r="I63" s="709"/>
      <c r="J63" s="709"/>
      <c r="K63" s="709"/>
      <c r="L63" s="709"/>
      <c r="M63" s="709"/>
      <c r="N63" s="709"/>
      <c r="O63" s="709"/>
      <c r="P63" s="709"/>
      <c r="Q63" s="709"/>
      <c r="R63" s="709"/>
      <c r="S63" s="709"/>
      <c r="T63" s="709"/>
      <c r="U63" s="709"/>
      <c r="V63" s="709"/>
      <c r="W63" s="709"/>
      <c r="X63" s="709"/>
      <c r="Y63" s="709"/>
      <c r="Z63" s="709"/>
      <c r="AA63" s="709"/>
      <c r="AB63" s="709"/>
      <c r="AC63" s="709"/>
      <c r="AD63" s="709"/>
      <c r="AE63" s="709"/>
      <c r="AF63" s="709"/>
      <c r="AG63" s="709"/>
      <c r="AH63" s="709"/>
      <c r="AI63" s="709"/>
      <c r="AJ63" s="709"/>
      <c r="AK63" s="709"/>
      <c r="AL63" s="709"/>
      <c r="AM63" s="709"/>
      <c r="AN63" s="709"/>
    </row>
    <row r="64" spans="1:40" ht="12.75">
      <c r="A64" s="709"/>
      <c r="B64" s="709"/>
      <c r="C64" s="709"/>
      <c r="D64" s="709"/>
      <c r="E64" s="709"/>
      <c r="F64" s="709"/>
      <c r="G64" s="709"/>
      <c r="H64" s="709"/>
      <c r="I64" s="709"/>
      <c r="J64" s="709"/>
      <c r="K64" s="709"/>
      <c r="L64" s="709"/>
      <c r="M64" s="709"/>
      <c r="N64" s="709"/>
      <c r="O64" s="709"/>
      <c r="P64" s="709"/>
      <c r="Q64" s="709"/>
      <c r="R64" s="709"/>
      <c r="S64" s="709"/>
      <c r="T64" s="709"/>
      <c r="U64" s="709"/>
      <c r="V64" s="709"/>
      <c r="W64" s="709"/>
      <c r="X64" s="709"/>
      <c r="Y64" s="709"/>
      <c r="Z64" s="709"/>
      <c r="AA64" s="709"/>
      <c r="AB64" s="709"/>
      <c r="AC64" s="709"/>
      <c r="AD64" s="709"/>
      <c r="AE64" s="709"/>
      <c r="AF64" s="709"/>
      <c r="AG64" s="709"/>
      <c r="AH64" s="709"/>
      <c r="AI64" s="709"/>
      <c r="AJ64" s="709"/>
      <c r="AK64" s="709"/>
      <c r="AL64" s="709"/>
      <c r="AM64" s="709"/>
      <c r="AN64" s="709"/>
    </row>
    <row r="65" spans="1:40" ht="12.75">
      <c r="A65" s="709"/>
      <c r="B65" s="709"/>
      <c r="C65" s="709"/>
      <c r="D65" s="709"/>
      <c r="E65" s="709"/>
      <c r="F65" s="709"/>
      <c r="G65" s="709"/>
      <c r="H65" s="709"/>
      <c r="I65" s="709"/>
      <c r="J65" s="709"/>
      <c r="K65" s="709"/>
      <c r="L65" s="709"/>
      <c r="M65" s="709"/>
      <c r="N65" s="709"/>
      <c r="O65" s="709"/>
      <c r="P65" s="709"/>
      <c r="Q65" s="709"/>
      <c r="R65" s="709"/>
      <c r="S65" s="709"/>
      <c r="T65" s="709"/>
      <c r="U65" s="709"/>
      <c r="V65" s="709"/>
      <c r="W65" s="709"/>
      <c r="X65" s="709"/>
      <c r="Y65" s="709"/>
      <c r="Z65" s="709"/>
      <c r="AA65" s="709"/>
      <c r="AB65" s="709"/>
      <c r="AC65" s="709"/>
      <c r="AD65" s="709"/>
      <c r="AE65" s="709"/>
      <c r="AF65" s="709"/>
      <c r="AG65" s="709"/>
      <c r="AH65" s="709"/>
      <c r="AI65" s="709"/>
      <c r="AJ65" s="709"/>
      <c r="AK65" s="709"/>
      <c r="AL65" s="709"/>
      <c r="AM65" s="709"/>
      <c r="AN65" s="709"/>
    </row>
    <row r="66" spans="1:40" ht="12.75">
      <c r="A66" s="709"/>
      <c r="B66" s="709"/>
      <c r="C66" s="709"/>
      <c r="D66" s="709"/>
      <c r="E66" s="709"/>
      <c r="F66" s="709"/>
      <c r="G66" s="709"/>
      <c r="H66" s="709"/>
      <c r="I66" s="709"/>
      <c r="J66" s="709"/>
      <c r="K66" s="709"/>
      <c r="L66" s="709"/>
      <c r="M66" s="709"/>
      <c r="N66" s="709"/>
      <c r="O66" s="709"/>
      <c r="P66" s="709"/>
      <c r="Q66" s="709"/>
      <c r="R66" s="709"/>
      <c r="S66" s="709"/>
      <c r="T66" s="709"/>
      <c r="U66" s="709"/>
      <c r="V66" s="709"/>
      <c r="W66" s="709"/>
      <c r="X66" s="709"/>
      <c r="Y66" s="709"/>
      <c r="Z66" s="709"/>
      <c r="AA66" s="709"/>
      <c r="AB66" s="709"/>
      <c r="AC66" s="709"/>
      <c r="AD66" s="709"/>
      <c r="AE66" s="709"/>
      <c r="AF66" s="709"/>
      <c r="AG66" s="709"/>
      <c r="AH66" s="709"/>
      <c r="AI66" s="709"/>
      <c r="AJ66" s="709"/>
      <c r="AK66" s="709"/>
      <c r="AL66" s="709"/>
      <c r="AM66" s="709"/>
      <c r="AN66" s="709"/>
    </row>
    <row r="67" spans="1:40" ht="12.75">
      <c r="A67" s="709"/>
      <c r="B67" s="709"/>
      <c r="C67" s="709"/>
      <c r="D67" s="709"/>
      <c r="E67" s="709"/>
      <c r="F67" s="709"/>
      <c r="G67" s="709"/>
      <c r="H67" s="709"/>
      <c r="I67" s="709"/>
      <c r="J67" s="709"/>
      <c r="K67" s="709"/>
      <c r="L67" s="709"/>
      <c r="M67" s="709"/>
      <c r="N67" s="709"/>
      <c r="O67" s="709"/>
      <c r="P67" s="709"/>
      <c r="Q67" s="709"/>
      <c r="R67" s="709"/>
      <c r="S67" s="709"/>
      <c r="T67" s="709"/>
      <c r="U67" s="709"/>
      <c r="V67" s="709"/>
      <c r="W67" s="709"/>
      <c r="X67" s="709"/>
      <c r="Y67" s="709"/>
      <c r="Z67" s="709"/>
      <c r="AA67" s="709"/>
      <c r="AB67" s="709"/>
      <c r="AC67" s="709"/>
      <c r="AD67" s="709"/>
      <c r="AE67" s="709"/>
      <c r="AF67" s="709"/>
      <c r="AG67" s="709"/>
      <c r="AH67" s="709"/>
      <c r="AI67" s="709"/>
      <c r="AJ67" s="709"/>
      <c r="AK67" s="709"/>
      <c r="AL67" s="709"/>
      <c r="AM67" s="709"/>
      <c r="AN67" s="709"/>
    </row>
    <row r="68" spans="1:40" ht="12.75">
      <c r="A68" s="709"/>
      <c r="B68" s="709"/>
      <c r="C68" s="709"/>
      <c r="D68" s="709"/>
      <c r="E68" s="709"/>
      <c r="F68" s="709"/>
      <c r="G68" s="709"/>
      <c r="H68" s="709"/>
      <c r="I68" s="709"/>
      <c r="J68" s="709"/>
      <c r="K68" s="709"/>
      <c r="L68" s="709"/>
      <c r="M68" s="709"/>
      <c r="N68" s="709"/>
      <c r="O68" s="709"/>
      <c r="P68" s="709"/>
      <c r="Q68" s="709"/>
      <c r="R68" s="709"/>
      <c r="S68" s="709"/>
      <c r="T68" s="709"/>
      <c r="U68" s="709"/>
      <c r="V68" s="709"/>
      <c r="W68" s="709"/>
      <c r="X68" s="709"/>
      <c r="Y68" s="709"/>
      <c r="Z68" s="709"/>
      <c r="AA68" s="709"/>
      <c r="AB68" s="709"/>
      <c r="AC68" s="709"/>
      <c r="AD68" s="709"/>
      <c r="AE68" s="709"/>
      <c r="AF68" s="709"/>
      <c r="AG68" s="709"/>
      <c r="AH68" s="709"/>
      <c r="AI68" s="709"/>
      <c r="AJ68" s="709"/>
      <c r="AK68" s="709"/>
      <c r="AL68" s="709"/>
      <c r="AM68" s="709"/>
      <c r="AN68" s="709"/>
    </row>
    <row r="69" spans="1:40" ht="12.75">
      <c r="A69" s="709"/>
      <c r="B69" s="709"/>
      <c r="C69" s="709"/>
      <c r="D69" s="709"/>
      <c r="E69" s="709"/>
      <c r="F69" s="709"/>
      <c r="G69" s="709"/>
      <c r="H69" s="709"/>
      <c r="I69" s="709"/>
      <c r="J69" s="709"/>
      <c r="K69" s="709"/>
      <c r="L69" s="709"/>
      <c r="M69" s="709"/>
      <c r="N69" s="709"/>
      <c r="O69" s="709"/>
      <c r="P69" s="709"/>
      <c r="Q69" s="709"/>
      <c r="R69" s="709"/>
      <c r="S69" s="709"/>
      <c r="T69" s="709"/>
      <c r="U69" s="709"/>
      <c r="V69" s="709"/>
      <c r="W69" s="709"/>
      <c r="X69" s="709"/>
      <c r="Y69" s="709"/>
      <c r="Z69" s="709"/>
      <c r="AA69" s="709"/>
      <c r="AB69" s="709"/>
      <c r="AC69" s="709"/>
      <c r="AD69" s="709"/>
      <c r="AE69" s="709"/>
      <c r="AF69" s="709"/>
      <c r="AG69" s="709"/>
      <c r="AH69" s="709"/>
      <c r="AI69" s="709"/>
      <c r="AJ69" s="709"/>
      <c r="AK69" s="709"/>
      <c r="AL69" s="709"/>
      <c r="AM69" s="709"/>
      <c r="AN69" s="709"/>
    </row>
    <row r="70" spans="1:40" ht="12.75">
      <c r="A70" s="709"/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709"/>
      <c r="T70" s="709"/>
      <c r="U70" s="709"/>
      <c r="V70" s="709"/>
      <c r="W70" s="709"/>
      <c r="X70" s="709"/>
      <c r="Y70" s="709"/>
      <c r="Z70" s="709"/>
      <c r="AA70" s="709"/>
      <c r="AB70" s="709"/>
      <c r="AC70" s="709"/>
      <c r="AD70" s="709"/>
      <c r="AE70" s="709"/>
      <c r="AF70" s="709"/>
      <c r="AG70" s="709"/>
      <c r="AH70" s="709"/>
      <c r="AI70" s="709"/>
      <c r="AJ70" s="709"/>
      <c r="AK70" s="709"/>
      <c r="AL70" s="709"/>
      <c r="AM70" s="709"/>
      <c r="AN70" s="709"/>
    </row>
    <row r="71" spans="1:38" ht="12.75">
      <c r="A71" s="709"/>
      <c r="B71" s="709"/>
      <c r="C71" s="709"/>
      <c r="D71" s="709"/>
      <c r="E71" s="709"/>
      <c r="F71" s="709"/>
      <c r="G71" s="709"/>
      <c r="H71" s="709"/>
      <c r="I71" s="709"/>
      <c r="J71" s="709"/>
      <c r="K71" s="709"/>
      <c r="L71" s="709"/>
      <c r="M71" s="709"/>
      <c r="N71" s="709"/>
      <c r="O71" s="709"/>
      <c r="P71" s="709"/>
      <c r="Q71" s="709"/>
      <c r="R71" s="709"/>
      <c r="S71" s="709"/>
      <c r="T71" s="709"/>
      <c r="U71" s="709"/>
      <c r="V71" s="709"/>
      <c r="W71" s="709"/>
      <c r="X71" s="709"/>
      <c r="Y71" s="709"/>
      <c r="Z71" s="709"/>
      <c r="AA71" s="709"/>
      <c r="AB71" s="709"/>
      <c r="AC71" s="709"/>
      <c r="AD71" s="709"/>
      <c r="AE71" s="709"/>
      <c r="AF71" s="709"/>
      <c r="AG71" s="709"/>
      <c r="AH71" s="709"/>
      <c r="AI71" s="709"/>
      <c r="AJ71" s="709"/>
      <c r="AK71" s="709"/>
      <c r="AL71" s="709"/>
    </row>
    <row r="72" spans="1:38" ht="12.75">
      <c r="A72" s="709"/>
      <c r="B72" s="709"/>
      <c r="C72" s="709"/>
      <c r="D72" s="709"/>
      <c r="E72" s="709"/>
      <c r="F72" s="709"/>
      <c r="G72" s="709"/>
      <c r="H72" s="709"/>
      <c r="I72" s="709"/>
      <c r="J72" s="709"/>
      <c r="K72" s="709"/>
      <c r="L72" s="709"/>
      <c r="M72" s="709"/>
      <c r="N72" s="709"/>
      <c r="O72" s="709"/>
      <c r="P72" s="709"/>
      <c r="Q72" s="709"/>
      <c r="R72" s="709"/>
      <c r="S72" s="709"/>
      <c r="T72" s="709"/>
      <c r="U72" s="709"/>
      <c r="V72" s="709"/>
      <c r="W72" s="709"/>
      <c r="X72" s="709"/>
      <c r="Y72" s="709"/>
      <c r="Z72" s="709"/>
      <c r="AA72" s="709"/>
      <c r="AB72" s="709"/>
      <c r="AC72" s="709"/>
      <c r="AD72" s="709"/>
      <c r="AE72" s="709"/>
      <c r="AF72" s="709"/>
      <c r="AG72" s="709"/>
      <c r="AH72" s="709"/>
      <c r="AI72" s="709"/>
      <c r="AJ72" s="709"/>
      <c r="AK72" s="709"/>
      <c r="AL72" s="709"/>
    </row>
    <row r="73" spans="1:38" ht="12.75">
      <c r="A73" s="709"/>
      <c r="B73" s="709"/>
      <c r="C73" s="709"/>
      <c r="D73" s="709"/>
      <c r="E73" s="709"/>
      <c r="F73" s="709"/>
      <c r="G73" s="709"/>
      <c r="H73" s="709"/>
      <c r="I73" s="709"/>
      <c r="J73" s="709"/>
      <c r="K73" s="709"/>
      <c r="L73" s="709"/>
      <c r="M73" s="709"/>
      <c r="N73" s="709"/>
      <c r="O73" s="709"/>
      <c r="P73" s="709"/>
      <c r="Q73" s="709"/>
      <c r="R73" s="709"/>
      <c r="S73" s="709"/>
      <c r="T73" s="709"/>
      <c r="U73" s="709"/>
      <c r="V73" s="709"/>
      <c r="W73" s="709"/>
      <c r="X73" s="709"/>
      <c r="Y73" s="709"/>
      <c r="Z73" s="709"/>
      <c r="AA73" s="709"/>
      <c r="AB73" s="709"/>
      <c r="AC73" s="709"/>
      <c r="AD73" s="709"/>
      <c r="AE73" s="709"/>
      <c r="AF73" s="709"/>
      <c r="AG73" s="709"/>
      <c r="AH73" s="709"/>
      <c r="AI73" s="709"/>
      <c r="AJ73" s="709"/>
      <c r="AK73" s="709"/>
      <c r="AL73" s="709"/>
    </row>
    <row r="74" spans="1:38" ht="12.75">
      <c r="A74" s="709"/>
      <c r="B74" s="709"/>
      <c r="C74" s="709"/>
      <c r="D74" s="709"/>
      <c r="E74" s="709"/>
      <c r="F74" s="709"/>
      <c r="G74" s="709"/>
      <c r="H74" s="709"/>
      <c r="I74" s="709"/>
      <c r="J74" s="709"/>
      <c r="K74" s="709"/>
      <c r="L74" s="709"/>
      <c r="M74" s="709"/>
      <c r="N74" s="709"/>
      <c r="O74" s="709"/>
      <c r="P74" s="709"/>
      <c r="Q74" s="709"/>
      <c r="R74" s="709"/>
      <c r="S74" s="709"/>
      <c r="T74" s="709"/>
      <c r="U74" s="709"/>
      <c r="V74" s="709"/>
      <c r="W74" s="709"/>
      <c r="X74" s="709"/>
      <c r="Y74" s="709"/>
      <c r="Z74" s="709"/>
      <c r="AA74" s="709"/>
      <c r="AB74" s="709"/>
      <c r="AC74" s="709"/>
      <c r="AD74" s="709"/>
      <c r="AE74" s="709"/>
      <c r="AF74" s="709"/>
      <c r="AG74" s="709"/>
      <c r="AH74" s="709"/>
      <c r="AI74" s="709"/>
      <c r="AJ74" s="709"/>
      <c r="AK74" s="709"/>
      <c r="AL74" s="709"/>
    </row>
    <row r="75" spans="1:38" ht="12.75">
      <c r="A75" s="709"/>
      <c r="B75" s="709"/>
      <c r="C75" s="709"/>
      <c r="D75" s="709"/>
      <c r="E75" s="709"/>
      <c r="F75" s="709"/>
      <c r="G75" s="709"/>
      <c r="H75" s="709"/>
      <c r="I75" s="709"/>
      <c r="J75" s="709"/>
      <c r="K75" s="709"/>
      <c r="L75" s="709"/>
      <c r="M75" s="709"/>
      <c r="N75" s="709"/>
      <c r="O75" s="709"/>
      <c r="P75" s="709"/>
      <c r="Q75" s="709"/>
      <c r="R75" s="709"/>
      <c r="S75" s="709"/>
      <c r="T75" s="709"/>
      <c r="U75" s="709"/>
      <c r="V75" s="709"/>
      <c r="W75" s="709"/>
      <c r="X75" s="709"/>
      <c r="Y75" s="709"/>
      <c r="Z75" s="709"/>
      <c r="AA75" s="709"/>
      <c r="AB75" s="709"/>
      <c r="AC75" s="709"/>
      <c r="AD75" s="709"/>
      <c r="AE75" s="709"/>
      <c r="AF75" s="709"/>
      <c r="AG75" s="709"/>
      <c r="AH75" s="709"/>
      <c r="AI75" s="709"/>
      <c r="AJ75" s="709"/>
      <c r="AK75" s="709"/>
      <c r="AL75" s="709"/>
    </row>
    <row r="76" spans="1:38" ht="12.75">
      <c r="A76" s="709"/>
      <c r="B76" s="709"/>
      <c r="C76" s="709"/>
      <c r="D76" s="709"/>
      <c r="E76" s="709"/>
      <c r="F76" s="709"/>
      <c r="G76" s="709"/>
      <c r="H76" s="709"/>
      <c r="I76" s="709"/>
      <c r="J76" s="709"/>
      <c r="K76" s="709"/>
      <c r="L76" s="709"/>
      <c r="M76" s="709"/>
      <c r="N76" s="709"/>
      <c r="O76" s="709"/>
      <c r="P76" s="709"/>
      <c r="Q76" s="709"/>
      <c r="R76" s="709"/>
      <c r="S76" s="709"/>
      <c r="T76" s="709"/>
      <c r="U76" s="709"/>
      <c r="V76" s="709"/>
      <c r="W76" s="709"/>
      <c r="X76" s="709"/>
      <c r="Y76" s="709"/>
      <c r="Z76" s="709"/>
      <c r="AA76" s="709"/>
      <c r="AB76" s="709"/>
      <c r="AC76" s="709"/>
      <c r="AD76" s="709"/>
      <c r="AE76" s="709"/>
      <c r="AF76" s="709"/>
      <c r="AG76" s="709"/>
      <c r="AH76" s="709"/>
      <c r="AI76" s="709"/>
      <c r="AJ76" s="709"/>
      <c r="AK76" s="709"/>
      <c r="AL76" s="709"/>
    </row>
    <row r="77" spans="1:38" ht="12.75">
      <c r="A77" s="709"/>
      <c r="B77" s="709"/>
      <c r="C77" s="709"/>
      <c r="D77" s="709"/>
      <c r="E77" s="709"/>
      <c r="F77" s="709"/>
      <c r="G77" s="709"/>
      <c r="H77" s="709"/>
      <c r="I77" s="709"/>
      <c r="J77" s="709"/>
      <c r="K77" s="709"/>
      <c r="L77" s="709"/>
      <c r="M77" s="709"/>
      <c r="N77" s="709"/>
      <c r="O77" s="709"/>
      <c r="P77" s="709"/>
      <c r="Q77" s="709"/>
      <c r="R77" s="709"/>
      <c r="S77" s="709"/>
      <c r="T77" s="709"/>
      <c r="U77" s="709"/>
      <c r="V77" s="709"/>
      <c r="W77" s="709"/>
      <c r="X77" s="709"/>
      <c r="Y77" s="709"/>
      <c r="Z77" s="709"/>
      <c r="AA77" s="709"/>
      <c r="AB77" s="709"/>
      <c r="AC77" s="709"/>
      <c r="AD77" s="709"/>
      <c r="AE77" s="709"/>
      <c r="AF77" s="709"/>
      <c r="AG77" s="709"/>
      <c r="AH77" s="709"/>
      <c r="AI77" s="709"/>
      <c r="AJ77" s="709"/>
      <c r="AK77" s="709"/>
      <c r="AL77" s="709"/>
    </row>
    <row r="78" spans="1:38" ht="12.75">
      <c r="A78" s="709"/>
      <c r="B78" s="709"/>
      <c r="C78" s="709"/>
      <c r="D78" s="709"/>
      <c r="E78" s="709"/>
      <c r="F78" s="709"/>
      <c r="G78" s="709"/>
      <c r="H78" s="709"/>
      <c r="I78" s="709"/>
      <c r="J78" s="709"/>
      <c r="K78" s="709"/>
      <c r="L78" s="709"/>
      <c r="M78" s="709"/>
      <c r="N78" s="709"/>
      <c r="O78" s="709"/>
      <c r="P78" s="709"/>
      <c r="Q78" s="709"/>
      <c r="R78" s="709"/>
      <c r="S78" s="709"/>
      <c r="T78" s="709"/>
      <c r="U78" s="709"/>
      <c r="V78" s="709"/>
      <c r="W78" s="709"/>
      <c r="X78" s="709"/>
      <c r="Y78" s="709"/>
      <c r="Z78" s="709"/>
      <c r="AA78" s="709"/>
      <c r="AB78" s="709"/>
      <c r="AC78" s="709"/>
      <c r="AD78" s="709"/>
      <c r="AE78" s="709"/>
      <c r="AF78" s="709"/>
      <c r="AG78" s="709"/>
      <c r="AH78" s="709"/>
      <c r="AI78" s="709"/>
      <c r="AJ78" s="709"/>
      <c r="AK78" s="709"/>
      <c r="AL78" s="709"/>
    </row>
    <row r="79" spans="1:38" ht="12.75">
      <c r="A79" s="709"/>
      <c r="B79" s="709"/>
      <c r="C79" s="709"/>
      <c r="D79" s="709"/>
      <c r="E79" s="709"/>
      <c r="F79" s="709"/>
      <c r="G79" s="709"/>
      <c r="H79" s="709"/>
      <c r="I79" s="709"/>
      <c r="J79" s="709"/>
      <c r="K79" s="709"/>
      <c r="L79" s="709"/>
      <c r="M79" s="709"/>
      <c r="N79" s="709"/>
      <c r="O79" s="709"/>
      <c r="P79" s="709"/>
      <c r="Q79" s="709"/>
      <c r="R79" s="709"/>
      <c r="S79" s="709"/>
      <c r="T79" s="709"/>
      <c r="U79" s="709"/>
      <c r="V79" s="709"/>
      <c r="W79" s="709"/>
      <c r="X79" s="709"/>
      <c r="Y79" s="709"/>
      <c r="Z79" s="709"/>
      <c r="AA79" s="709"/>
      <c r="AB79" s="709"/>
      <c r="AC79" s="709"/>
      <c r="AD79" s="709"/>
      <c r="AE79" s="709"/>
      <c r="AF79" s="709"/>
      <c r="AG79" s="709"/>
      <c r="AH79" s="709"/>
      <c r="AI79" s="709"/>
      <c r="AJ79" s="709"/>
      <c r="AK79" s="709"/>
      <c r="AL79" s="709"/>
    </row>
    <row r="80" spans="1:38" ht="12.75">
      <c r="A80" s="709"/>
      <c r="B80" s="709"/>
      <c r="C80" s="709"/>
      <c r="D80" s="709"/>
      <c r="E80" s="709"/>
      <c r="F80" s="709"/>
      <c r="G80" s="709"/>
      <c r="H80" s="709"/>
      <c r="I80" s="709"/>
      <c r="J80" s="709"/>
      <c r="K80" s="709"/>
      <c r="L80" s="709"/>
      <c r="M80" s="709"/>
      <c r="N80" s="709"/>
      <c r="O80" s="709"/>
      <c r="P80" s="709"/>
      <c r="Q80" s="709"/>
      <c r="R80" s="709"/>
      <c r="S80" s="709"/>
      <c r="T80" s="709"/>
      <c r="U80" s="709"/>
      <c r="V80" s="709"/>
      <c r="W80" s="709"/>
      <c r="X80" s="709"/>
      <c r="Y80" s="709"/>
      <c r="Z80" s="709"/>
      <c r="AA80" s="709"/>
      <c r="AB80" s="709"/>
      <c r="AC80" s="709"/>
      <c r="AD80" s="709"/>
      <c r="AE80" s="709"/>
      <c r="AF80" s="709"/>
      <c r="AG80" s="709"/>
      <c r="AH80" s="709"/>
      <c r="AI80" s="709"/>
      <c r="AJ80" s="709"/>
      <c r="AK80" s="709"/>
      <c r="AL80" s="709"/>
    </row>
    <row r="81" spans="1:38" ht="12.75">
      <c r="A81" s="709"/>
      <c r="B81" s="709"/>
      <c r="C81" s="709"/>
      <c r="D81" s="709"/>
      <c r="E81" s="709"/>
      <c r="F81" s="709"/>
      <c r="G81" s="709"/>
      <c r="H81" s="709"/>
      <c r="I81" s="709"/>
      <c r="J81" s="709"/>
      <c r="K81" s="709"/>
      <c r="L81" s="709"/>
      <c r="M81" s="709"/>
      <c r="N81" s="709"/>
      <c r="O81" s="709"/>
      <c r="P81" s="709"/>
      <c r="Q81" s="709"/>
      <c r="R81" s="709"/>
      <c r="S81" s="709"/>
      <c r="T81" s="709"/>
      <c r="U81" s="709"/>
      <c r="V81" s="709"/>
      <c r="W81" s="709"/>
      <c r="X81" s="709"/>
      <c r="Y81" s="709"/>
      <c r="Z81" s="709"/>
      <c r="AA81" s="709"/>
      <c r="AB81" s="709"/>
      <c r="AC81" s="709"/>
      <c r="AD81" s="709"/>
      <c r="AE81" s="709"/>
      <c r="AF81" s="709"/>
      <c r="AG81" s="709"/>
      <c r="AH81" s="709"/>
      <c r="AI81" s="709"/>
      <c r="AJ81" s="709"/>
      <c r="AK81" s="709"/>
      <c r="AL81" s="709"/>
    </row>
    <row r="82" spans="1:38" ht="12.75">
      <c r="A82" s="709"/>
      <c r="B82" s="709"/>
      <c r="C82" s="709"/>
      <c r="D82" s="709"/>
      <c r="E82" s="709"/>
      <c r="F82" s="709"/>
      <c r="G82" s="709"/>
      <c r="H82" s="709"/>
      <c r="I82" s="709"/>
      <c r="J82" s="709"/>
      <c r="K82" s="709"/>
      <c r="L82" s="709"/>
      <c r="M82" s="709"/>
      <c r="N82" s="709"/>
      <c r="O82" s="709"/>
      <c r="P82" s="709"/>
      <c r="Q82" s="709"/>
      <c r="R82" s="709"/>
      <c r="S82" s="709"/>
      <c r="T82" s="709"/>
      <c r="U82" s="709"/>
      <c r="V82" s="709"/>
      <c r="W82" s="709"/>
      <c r="X82" s="709"/>
      <c r="Y82" s="709"/>
      <c r="Z82" s="709"/>
      <c r="AA82" s="709"/>
      <c r="AB82" s="709"/>
      <c r="AC82" s="709"/>
      <c r="AD82" s="709"/>
      <c r="AE82" s="709"/>
      <c r="AF82" s="709"/>
      <c r="AG82" s="709"/>
      <c r="AH82" s="709"/>
      <c r="AI82" s="709"/>
      <c r="AJ82" s="709"/>
      <c r="AK82" s="709"/>
      <c r="AL82" s="709"/>
    </row>
    <row r="83" spans="1:38" ht="12.75">
      <c r="A83" s="709"/>
      <c r="B83" s="709"/>
      <c r="C83" s="709"/>
      <c r="D83" s="709"/>
      <c r="E83" s="709"/>
      <c r="F83" s="709"/>
      <c r="G83" s="709"/>
      <c r="H83" s="709"/>
      <c r="I83" s="709"/>
      <c r="J83" s="709"/>
      <c r="K83" s="709"/>
      <c r="L83" s="709"/>
      <c r="M83" s="709"/>
      <c r="N83" s="709"/>
      <c r="O83" s="709"/>
      <c r="P83" s="709"/>
      <c r="Q83" s="709"/>
      <c r="R83" s="709"/>
      <c r="S83" s="709"/>
      <c r="T83" s="709"/>
      <c r="U83" s="709"/>
      <c r="V83" s="709"/>
      <c r="W83" s="709"/>
      <c r="X83" s="709"/>
      <c r="Y83" s="709"/>
      <c r="Z83" s="709"/>
      <c r="AA83" s="709"/>
      <c r="AB83" s="709"/>
      <c r="AC83" s="709"/>
      <c r="AD83" s="709"/>
      <c r="AE83" s="709"/>
      <c r="AF83" s="709"/>
      <c r="AG83" s="709"/>
      <c r="AH83" s="709"/>
      <c r="AI83" s="709"/>
      <c r="AJ83" s="709"/>
      <c r="AK83" s="709"/>
      <c r="AL83" s="709"/>
    </row>
    <row r="84" spans="1:38" ht="12.75">
      <c r="A84" s="709"/>
      <c r="B84" s="709"/>
      <c r="C84" s="709"/>
      <c r="D84" s="709"/>
      <c r="E84" s="709"/>
      <c r="F84" s="709"/>
      <c r="G84" s="709"/>
      <c r="H84" s="709"/>
      <c r="I84" s="709"/>
      <c r="J84" s="709"/>
      <c r="K84" s="709"/>
      <c r="L84" s="709"/>
      <c r="M84" s="709"/>
      <c r="N84" s="709"/>
      <c r="O84" s="709"/>
      <c r="P84" s="709"/>
      <c r="Q84" s="709"/>
      <c r="R84" s="709"/>
      <c r="S84" s="709"/>
      <c r="T84" s="709"/>
      <c r="U84" s="709"/>
      <c r="V84" s="709"/>
      <c r="W84" s="709"/>
      <c r="X84" s="709"/>
      <c r="Y84" s="709"/>
      <c r="Z84" s="709"/>
      <c r="AA84" s="709"/>
      <c r="AB84" s="709"/>
      <c r="AC84" s="709"/>
      <c r="AD84" s="709"/>
      <c r="AE84" s="709"/>
      <c r="AF84" s="709"/>
      <c r="AG84" s="709"/>
      <c r="AH84" s="709"/>
      <c r="AI84" s="709"/>
      <c r="AJ84" s="709"/>
      <c r="AK84" s="709"/>
      <c r="AL84" s="709"/>
    </row>
    <row r="85" spans="1:38" ht="12.75">
      <c r="A85" s="709"/>
      <c r="B85" s="709"/>
      <c r="C85" s="709"/>
      <c r="D85" s="709"/>
      <c r="E85" s="709"/>
      <c r="F85" s="709"/>
      <c r="G85" s="709"/>
      <c r="H85" s="709"/>
      <c r="I85" s="709"/>
      <c r="J85" s="709"/>
      <c r="K85" s="709"/>
      <c r="L85" s="709"/>
      <c r="M85" s="709"/>
      <c r="N85" s="709"/>
      <c r="O85" s="709"/>
      <c r="P85" s="709"/>
      <c r="Q85" s="709"/>
      <c r="R85" s="709"/>
      <c r="S85" s="709"/>
      <c r="T85" s="709"/>
      <c r="U85" s="709"/>
      <c r="V85" s="709"/>
      <c r="W85" s="709"/>
      <c r="X85" s="709"/>
      <c r="Y85" s="709"/>
      <c r="Z85" s="709"/>
      <c r="AA85" s="709"/>
      <c r="AB85" s="709"/>
      <c r="AC85" s="709"/>
      <c r="AD85" s="709"/>
      <c r="AE85" s="709"/>
      <c r="AF85" s="709"/>
      <c r="AG85" s="709"/>
      <c r="AH85" s="709"/>
      <c r="AI85" s="709"/>
      <c r="AJ85" s="709"/>
      <c r="AK85" s="709"/>
      <c r="AL85" s="709"/>
    </row>
    <row r="86" spans="1:38" ht="12.75">
      <c r="A86" s="709"/>
      <c r="B86" s="709"/>
      <c r="C86" s="709"/>
      <c r="D86" s="709"/>
      <c r="E86" s="709"/>
      <c r="F86" s="709"/>
      <c r="G86" s="709"/>
      <c r="H86" s="709"/>
      <c r="I86" s="709"/>
      <c r="J86" s="709"/>
      <c r="K86" s="709"/>
      <c r="L86" s="709"/>
      <c r="M86" s="709"/>
      <c r="N86" s="709"/>
      <c r="O86" s="709"/>
      <c r="P86" s="709"/>
      <c r="Q86" s="709"/>
      <c r="R86" s="709"/>
      <c r="S86" s="709"/>
      <c r="T86" s="709"/>
      <c r="U86" s="709"/>
      <c r="V86" s="709"/>
      <c r="W86" s="709"/>
      <c r="X86" s="709"/>
      <c r="Y86" s="709"/>
      <c r="Z86" s="709"/>
      <c r="AA86" s="709"/>
      <c r="AB86" s="709"/>
      <c r="AC86" s="709"/>
      <c r="AD86" s="709"/>
      <c r="AE86" s="709"/>
      <c r="AF86" s="709"/>
      <c r="AG86" s="709"/>
      <c r="AH86" s="709"/>
      <c r="AI86" s="709"/>
      <c r="AJ86" s="709"/>
      <c r="AK86" s="709"/>
      <c r="AL86" s="709"/>
    </row>
    <row r="87" spans="1:38" ht="12.75">
      <c r="A87" s="709"/>
      <c r="B87" s="709"/>
      <c r="C87" s="709"/>
      <c r="D87" s="709"/>
      <c r="E87" s="709"/>
      <c r="F87" s="709"/>
      <c r="G87" s="709"/>
      <c r="H87" s="709"/>
      <c r="I87" s="709"/>
      <c r="J87" s="709"/>
      <c r="K87" s="709"/>
      <c r="L87" s="709"/>
      <c r="M87" s="709"/>
      <c r="N87" s="709"/>
      <c r="O87" s="709"/>
      <c r="P87" s="709"/>
      <c r="Q87" s="709"/>
      <c r="R87" s="709"/>
      <c r="S87" s="709"/>
      <c r="T87" s="709"/>
      <c r="U87" s="709"/>
      <c r="V87" s="709"/>
      <c r="W87" s="709"/>
      <c r="X87" s="709"/>
      <c r="Y87" s="709"/>
      <c r="Z87" s="709"/>
      <c r="AA87" s="709"/>
      <c r="AB87" s="709"/>
      <c r="AC87" s="709"/>
      <c r="AD87" s="709"/>
      <c r="AE87" s="709"/>
      <c r="AF87" s="709"/>
      <c r="AG87" s="709"/>
      <c r="AH87" s="709"/>
      <c r="AI87" s="709"/>
      <c r="AJ87" s="709"/>
      <c r="AK87" s="709"/>
      <c r="AL87" s="709"/>
    </row>
    <row r="88" spans="1:38" ht="12.75">
      <c r="A88" s="709"/>
      <c r="B88" s="709"/>
      <c r="C88" s="709"/>
      <c r="D88" s="709"/>
      <c r="E88" s="709"/>
      <c r="F88" s="709"/>
      <c r="G88" s="709"/>
      <c r="H88" s="709"/>
      <c r="I88" s="709"/>
      <c r="J88" s="709"/>
      <c r="K88" s="709"/>
      <c r="L88" s="709"/>
      <c r="M88" s="709"/>
      <c r="N88" s="709"/>
      <c r="O88" s="709"/>
      <c r="P88" s="709"/>
      <c r="Q88" s="709"/>
      <c r="R88" s="709"/>
      <c r="S88" s="709"/>
      <c r="T88" s="709"/>
      <c r="U88" s="709"/>
      <c r="V88" s="709"/>
      <c r="W88" s="709"/>
      <c r="X88" s="709"/>
      <c r="Y88" s="709"/>
      <c r="Z88" s="709"/>
      <c r="AA88" s="709"/>
      <c r="AB88" s="709"/>
      <c r="AC88" s="709"/>
      <c r="AD88" s="709"/>
      <c r="AE88" s="709"/>
      <c r="AF88" s="709"/>
      <c r="AG88" s="709"/>
      <c r="AH88" s="709"/>
      <c r="AI88" s="709"/>
      <c r="AJ88" s="709"/>
      <c r="AK88" s="709"/>
      <c r="AL88" s="709"/>
    </row>
    <row r="89" spans="1:38" ht="12.75">
      <c r="A89" s="709"/>
      <c r="B89" s="709"/>
      <c r="C89" s="709"/>
      <c r="D89" s="709"/>
      <c r="E89" s="709"/>
      <c r="F89" s="709"/>
      <c r="G89" s="709"/>
      <c r="H89" s="709"/>
      <c r="I89" s="709"/>
      <c r="J89" s="709"/>
      <c r="K89" s="709"/>
      <c r="L89" s="709"/>
      <c r="M89" s="709"/>
      <c r="N89" s="709"/>
      <c r="O89" s="709"/>
      <c r="P89" s="709"/>
      <c r="Q89" s="709"/>
      <c r="R89" s="709"/>
      <c r="S89" s="709"/>
      <c r="T89" s="709"/>
      <c r="U89" s="709"/>
      <c r="V89" s="709"/>
      <c r="W89" s="709"/>
      <c r="X89" s="709"/>
      <c r="Y89" s="709"/>
      <c r="Z89" s="709"/>
      <c r="AA89" s="709"/>
      <c r="AB89" s="709"/>
      <c r="AC89" s="709"/>
      <c r="AD89" s="709"/>
      <c r="AE89" s="709"/>
      <c r="AF89" s="709"/>
      <c r="AG89" s="709"/>
      <c r="AH89" s="709"/>
      <c r="AI89" s="709"/>
      <c r="AJ89" s="709"/>
      <c r="AK89" s="709"/>
      <c r="AL89" s="709"/>
    </row>
    <row r="90" spans="1:38" ht="12.75">
      <c r="A90" s="709"/>
      <c r="B90" s="709"/>
      <c r="C90" s="709"/>
      <c r="D90" s="709"/>
      <c r="E90" s="709"/>
      <c r="F90" s="709"/>
      <c r="G90" s="709"/>
      <c r="H90" s="709"/>
      <c r="I90" s="709"/>
      <c r="J90" s="709"/>
      <c r="K90" s="709"/>
      <c r="L90" s="709"/>
      <c r="M90" s="709"/>
      <c r="N90" s="709"/>
      <c r="O90" s="709"/>
      <c r="P90" s="709"/>
      <c r="Q90" s="709"/>
      <c r="R90" s="709"/>
      <c r="S90" s="709"/>
      <c r="T90" s="709"/>
      <c r="U90" s="709"/>
      <c r="V90" s="709"/>
      <c r="W90" s="709"/>
      <c r="X90" s="709"/>
      <c r="Y90" s="709"/>
      <c r="Z90" s="709"/>
      <c r="AA90" s="709"/>
      <c r="AB90" s="709"/>
      <c r="AC90" s="709"/>
      <c r="AD90" s="709"/>
      <c r="AE90" s="709"/>
      <c r="AF90" s="709"/>
      <c r="AG90" s="709"/>
      <c r="AH90" s="709"/>
      <c r="AI90" s="709"/>
      <c r="AJ90" s="709"/>
      <c r="AK90" s="709"/>
      <c r="AL90" s="709"/>
    </row>
    <row r="91" spans="1:38" ht="12.75">
      <c r="A91" s="709"/>
      <c r="B91" s="709"/>
      <c r="C91" s="709"/>
      <c r="D91" s="709"/>
      <c r="E91" s="709"/>
      <c r="F91" s="709"/>
      <c r="G91" s="709"/>
      <c r="H91" s="709"/>
      <c r="I91" s="709"/>
      <c r="J91" s="709"/>
      <c r="K91" s="709"/>
      <c r="L91" s="709"/>
      <c r="M91" s="709"/>
      <c r="N91" s="709"/>
      <c r="O91" s="709"/>
      <c r="P91" s="709"/>
      <c r="Q91" s="709"/>
      <c r="R91" s="709"/>
      <c r="S91" s="709"/>
      <c r="T91" s="709"/>
      <c r="U91" s="709"/>
      <c r="V91" s="709"/>
      <c r="W91" s="709"/>
      <c r="X91" s="709"/>
      <c r="Y91" s="709"/>
      <c r="Z91" s="709"/>
      <c r="AA91" s="709"/>
      <c r="AB91" s="709"/>
      <c r="AC91" s="709"/>
      <c r="AD91" s="709"/>
      <c r="AE91" s="709"/>
      <c r="AF91" s="709"/>
      <c r="AG91" s="709"/>
      <c r="AH91" s="709"/>
      <c r="AI91" s="709"/>
      <c r="AJ91" s="709"/>
      <c r="AK91" s="709"/>
      <c r="AL91" s="709"/>
    </row>
    <row r="92" spans="1:38" ht="12.75">
      <c r="A92" s="709"/>
      <c r="B92" s="709"/>
      <c r="C92" s="709"/>
      <c r="D92" s="709"/>
      <c r="E92" s="709"/>
      <c r="F92" s="709"/>
      <c r="G92" s="709"/>
      <c r="H92" s="709"/>
      <c r="I92" s="709"/>
      <c r="J92" s="709"/>
      <c r="K92" s="709"/>
      <c r="L92" s="709"/>
      <c r="M92" s="709"/>
      <c r="N92" s="709"/>
      <c r="O92" s="709"/>
      <c r="P92" s="709"/>
      <c r="Q92" s="709"/>
      <c r="R92" s="709"/>
      <c r="S92" s="709"/>
      <c r="T92" s="709"/>
      <c r="U92" s="709"/>
      <c r="V92" s="709"/>
      <c r="W92" s="709"/>
      <c r="X92" s="709"/>
      <c r="Y92" s="709"/>
      <c r="Z92" s="709"/>
      <c r="AA92" s="709"/>
      <c r="AB92" s="709"/>
      <c r="AC92" s="709"/>
      <c r="AD92" s="709"/>
      <c r="AE92" s="709"/>
      <c r="AF92" s="709"/>
      <c r="AG92" s="709"/>
      <c r="AH92" s="709"/>
      <c r="AI92" s="709"/>
      <c r="AJ92" s="709"/>
      <c r="AK92" s="709"/>
      <c r="AL92" s="709"/>
    </row>
    <row r="93" spans="1:38" ht="12.75">
      <c r="A93" s="709"/>
      <c r="B93" s="709"/>
      <c r="C93" s="709"/>
      <c r="D93" s="709"/>
      <c r="E93" s="709"/>
      <c r="F93" s="709"/>
      <c r="G93" s="709"/>
      <c r="H93" s="709"/>
      <c r="I93" s="709"/>
      <c r="J93" s="709"/>
      <c r="K93" s="709"/>
      <c r="L93" s="709"/>
      <c r="M93" s="709"/>
      <c r="N93" s="709"/>
      <c r="O93" s="709"/>
      <c r="P93" s="709"/>
      <c r="Q93" s="709"/>
      <c r="R93" s="709"/>
      <c r="S93" s="709"/>
      <c r="T93" s="709"/>
      <c r="U93" s="709"/>
      <c r="V93" s="709"/>
      <c r="W93" s="709"/>
      <c r="X93" s="709"/>
      <c r="Y93" s="709"/>
      <c r="Z93" s="709"/>
      <c r="AA93" s="709"/>
      <c r="AB93" s="709"/>
      <c r="AC93" s="709"/>
      <c r="AD93" s="709"/>
      <c r="AE93" s="709"/>
      <c r="AF93" s="709"/>
      <c r="AG93" s="709"/>
      <c r="AH93" s="709"/>
      <c r="AI93" s="709"/>
      <c r="AJ93" s="709"/>
      <c r="AK93" s="709"/>
      <c r="AL93" s="709"/>
    </row>
    <row r="94" spans="1:38" ht="12.75">
      <c r="A94" s="709"/>
      <c r="B94" s="709"/>
      <c r="C94" s="709"/>
      <c r="D94" s="709"/>
      <c r="E94" s="709"/>
      <c r="F94" s="709"/>
      <c r="G94" s="709"/>
      <c r="H94" s="709"/>
      <c r="I94" s="709"/>
      <c r="J94" s="709"/>
      <c r="K94" s="709"/>
      <c r="L94" s="709"/>
      <c r="M94" s="709"/>
      <c r="N94" s="709"/>
      <c r="O94" s="709"/>
      <c r="P94" s="709"/>
      <c r="Q94" s="709"/>
      <c r="R94" s="709"/>
      <c r="S94" s="709"/>
      <c r="T94" s="709"/>
      <c r="U94" s="709"/>
      <c r="V94" s="709"/>
      <c r="W94" s="709"/>
      <c r="X94" s="709"/>
      <c r="Y94" s="709"/>
      <c r="Z94" s="709"/>
      <c r="AA94" s="709"/>
      <c r="AB94" s="709"/>
      <c r="AC94" s="709"/>
      <c r="AD94" s="709"/>
      <c r="AE94" s="709"/>
      <c r="AF94" s="709"/>
      <c r="AG94" s="709"/>
      <c r="AH94" s="709"/>
      <c r="AI94" s="709"/>
      <c r="AJ94" s="709"/>
      <c r="AK94" s="709"/>
      <c r="AL94" s="709"/>
    </row>
    <row r="95" spans="1:38" ht="12.75">
      <c r="A95" s="709"/>
      <c r="B95" s="709"/>
      <c r="C95" s="709"/>
      <c r="D95" s="709"/>
      <c r="E95" s="709"/>
      <c r="F95" s="709"/>
      <c r="G95" s="709"/>
      <c r="H95" s="709"/>
      <c r="I95" s="709"/>
      <c r="J95" s="709"/>
      <c r="K95" s="709"/>
      <c r="L95" s="709"/>
      <c r="M95" s="709"/>
      <c r="N95" s="709"/>
      <c r="O95" s="709"/>
      <c r="P95" s="709"/>
      <c r="Q95" s="709"/>
      <c r="R95" s="709"/>
      <c r="S95" s="709"/>
      <c r="T95" s="709"/>
      <c r="U95" s="709"/>
      <c r="V95" s="709"/>
      <c r="W95" s="709"/>
      <c r="X95" s="709"/>
      <c r="Y95" s="709"/>
      <c r="Z95" s="709"/>
      <c r="AA95" s="709"/>
      <c r="AB95" s="709"/>
      <c r="AC95" s="709"/>
      <c r="AD95" s="709"/>
      <c r="AE95" s="709"/>
      <c r="AF95" s="709"/>
      <c r="AG95" s="709"/>
      <c r="AH95" s="709"/>
      <c r="AI95" s="709"/>
      <c r="AJ95" s="709"/>
      <c r="AK95" s="709"/>
      <c r="AL95" s="709"/>
    </row>
    <row r="96" spans="1:38" ht="12.75">
      <c r="A96" s="709"/>
      <c r="B96" s="709"/>
      <c r="C96" s="709"/>
      <c r="D96" s="709"/>
      <c r="E96" s="709"/>
      <c r="F96" s="709"/>
      <c r="G96" s="709"/>
      <c r="H96" s="709"/>
      <c r="I96" s="709"/>
      <c r="J96" s="709"/>
      <c r="K96" s="709"/>
      <c r="L96" s="709"/>
      <c r="M96" s="709"/>
      <c r="N96" s="709"/>
      <c r="O96" s="709"/>
      <c r="P96" s="709"/>
      <c r="Q96" s="709"/>
      <c r="R96" s="709"/>
      <c r="S96" s="709"/>
      <c r="T96" s="709"/>
      <c r="U96" s="709"/>
      <c r="V96" s="709"/>
      <c r="W96" s="709"/>
      <c r="X96" s="709"/>
      <c r="Y96" s="709"/>
      <c r="Z96" s="709"/>
      <c r="AA96" s="709"/>
      <c r="AB96" s="709"/>
      <c r="AC96" s="709"/>
      <c r="AD96" s="709"/>
      <c r="AE96" s="709"/>
      <c r="AF96" s="709"/>
      <c r="AG96" s="709"/>
      <c r="AH96" s="709"/>
      <c r="AI96" s="709"/>
      <c r="AJ96" s="709"/>
      <c r="AK96" s="709"/>
      <c r="AL96" s="709"/>
    </row>
    <row r="97" spans="1:38" ht="12.75">
      <c r="A97" s="709"/>
      <c r="B97" s="709"/>
      <c r="C97" s="709"/>
      <c r="D97" s="709"/>
      <c r="E97" s="709"/>
      <c r="F97" s="709"/>
      <c r="G97" s="709"/>
      <c r="H97" s="709"/>
      <c r="I97" s="709"/>
      <c r="J97" s="709"/>
      <c r="K97" s="709"/>
      <c r="L97" s="709"/>
      <c r="M97" s="709"/>
      <c r="N97" s="709"/>
      <c r="O97" s="709"/>
      <c r="P97" s="709"/>
      <c r="Q97" s="709"/>
      <c r="R97" s="709"/>
      <c r="S97" s="709"/>
      <c r="T97" s="709"/>
      <c r="U97" s="709"/>
      <c r="V97" s="709"/>
      <c r="W97" s="709"/>
      <c r="X97" s="709"/>
      <c r="Y97" s="709"/>
      <c r="Z97" s="709"/>
      <c r="AA97" s="709"/>
      <c r="AB97" s="709"/>
      <c r="AC97" s="709"/>
      <c r="AD97" s="709"/>
      <c r="AE97" s="709"/>
      <c r="AF97" s="709"/>
      <c r="AG97" s="709"/>
      <c r="AH97" s="709"/>
      <c r="AI97" s="709"/>
      <c r="AJ97" s="709"/>
      <c r="AK97" s="709"/>
      <c r="AL97" s="709"/>
    </row>
    <row r="98" spans="1:38" ht="12.75">
      <c r="A98" s="709"/>
      <c r="B98" s="709"/>
      <c r="C98" s="709"/>
      <c r="D98" s="709"/>
      <c r="E98" s="709"/>
      <c r="F98" s="709"/>
      <c r="G98" s="709"/>
      <c r="H98" s="709"/>
      <c r="I98" s="709"/>
      <c r="J98" s="709"/>
      <c r="K98" s="709"/>
      <c r="L98" s="709"/>
      <c r="M98" s="709"/>
      <c r="N98" s="709"/>
      <c r="O98" s="709"/>
      <c r="P98" s="709"/>
      <c r="Q98" s="709"/>
      <c r="R98" s="709"/>
      <c r="S98" s="709"/>
      <c r="T98" s="709"/>
      <c r="U98" s="709"/>
      <c r="V98" s="709"/>
      <c r="W98" s="709"/>
      <c r="X98" s="709"/>
      <c r="Y98" s="709"/>
      <c r="Z98" s="709"/>
      <c r="AA98" s="709"/>
      <c r="AB98" s="709"/>
      <c r="AC98" s="709"/>
      <c r="AD98" s="709"/>
      <c r="AE98" s="709"/>
      <c r="AF98" s="709"/>
      <c r="AG98" s="709"/>
      <c r="AH98" s="709"/>
      <c r="AI98" s="709"/>
      <c r="AJ98" s="709"/>
      <c r="AK98" s="709"/>
      <c r="AL98" s="709"/>
    </row>
    <row r="99" spans="1:38" ht="12.75">
      <c r="A99" s="709"/>
      <c r="B99" s="709"/>
      <c r="C99" s="709"/>
      <c r="D99" s="709"/>
      <c r="E99" s="709"/>
      <c r="F99" s="709"/>
      <c r="G99" s="709"/>
      <c r="H99" s="709"/>
      <c r="I99" s="709"/>
      <c r="J99" s="709"/>
      <c r="K99" s="709"/>
      <c r="L99" s="709"/>
      <c r="M99" s="709"/>
      <c r="N99" s="709"/>
      <c r="O99" s="709"/>
      <c r="P99" s="709"/>
      <c r="Q99" s="709"/>
      <c r="R99" s="709"/>
      <c r="S99" s="709"/>
      <c r="T99" s="709"/>
      <c r="U99" s="709"/>
      <c r="V99" s="709"/>
      <c r="W99" s="709"/>
      <c r="X99" s="709"/>
      <c r="Y99" s="709"/>
      <c r="Z99" s="709"/>
      <c r="AA99" s="709"/>
      <c r="AB99" s="709"/>
      <c r="AC99" s="709"/>
      <c r="AD99" s="709"/>
      <c r="AE99" s="709"/>
      <c r="AF99" s="709"/>
      <c r="AG99" s="709"/>
      <c r="AH99" s="709"/>
      <c r="AI99" s="709"/>
      <c r="AJ99" s="709"/>
      <c r="AK99" s="709"/>
      <c r="AL99" s="709"/>
    </row>
    <row r="100" spans="1:38" ht="12.75">
      <c r="A100" s="709"/>
      <c r="B100" s="709"/>
      <c r="C100" s="709"/>
      <c r="D100" s="709"/>
      <c r="E100" s="709"/>
      <c r="F100" s="709"/>
      <c r="G100" s="709"/>
      <c r="H100" s="709"/>
      <c r="I100" s="709"/>
      <c r="J100" s="709"/>
      <c r="K100" s="709"/>
      <c r="L100" s="709"/>
      <c r="M100" s="709"/>
      <c r="N100" s="709"/>
      <c r="O100" s="709"/>
      <c r="P100" s="709"/>
      <c r="Q100" s="709"/>
      <c r="R100" s="709"/>
      <c r="S100" s="709"/>
      <c r="T100" s="709"/>
      <c r="U100" s="709"/>
      <c r="V100" s="709"/>
      <c r="W100" s="709"/>
      <c r="X100" s="709"/>
      <c r="Y100" s="709"/>
      <c r="Z100" s="709"/>
      <c r="AA100" s="709"/>
      <c r="AB100" s="709"/>
      <c r="AC100" s="709"/>
      <c r="AD100" s="709"/>
      <c r="AE100" s="709"/>
      <c r="AF100" s="709"/>
      <c r="AG100" s="709"/>
      <c r="AH100" s="709"/>
      <c r="AI100" s="709"/>
      <c r="AJ100" s="709"/>
      <c r="AK100" s="709"/>
      <c r="AL100" s="709"/>
    </row>
    <row r="101" spans="1:38" ht="12.75">
      <c r="A101" s="709"/>
      <c r="B101" s="709"/>
      <c r="C101" s="709"/>
      <c r="D101" s="709"/>
      <c r="E101" s="709"/>
      <c r="F101" s="709"/>
      <c r="G101" s="709"/>
      <c r="H101" s="709"/>
      <c r="I101" s="709"/>
      <c r="J101" s="709"/>
      <c r="K101" s="709"/>
      <c r="L101" s="709"/>
      <c r="M101" s="709"/>
      <c r="N101" s="709"/>
      <c r="O101" s="709"/>
      <c r="P101" s="709"/>
      <c r="Q101" s="709"/>
      <c r="R101" s="709"/>
      <c r="S101" s="709"/>
      <c r="T101" s="709"/>
      <c r="U101" s="709"/>
      <c r="V101" s="709"/>
      <c r="W101" s="709"/>
      <c r="X101" s="709"/>
      <c r="Y101" s="709"/>
      <c r="Z101" s="709"/>
      <c r="AA101" s="709"/>
      <c r="AB101" s="709"/>
      <c r="AC101" s="709"/>
      <c r="AD101" s="709"/>
      <c r="AE101" s="709"/>
      <c r="AF101" s="709"/>
      <c r="AG101" s="709"/>
      <c r="AH101" s="709"/>
      <c r="AI101" s="709"/>
      <c r="AJ101" s="709"/>
      <c r="AK101" s="709"/>
      <c r="AL101" s="709"/>
    </row>
    <row r="102" spans="1:38" ht="12.75">
      <c r="A102" s="709"/>
      <c r="B102" s="709"/>
      <c r="C102" s="709"/>
      <c r="D102" s="709"/>
      <c r="E102" s="709"/>
      <c r="F102" s="709"/>
      <c r="G102" s="709"/>
      <c r="H102" s="709"/>
      <c r="I102" s="709"/>
      <c r="J102" s="709"/>
      <c r="K102" s="709"/>
      <c r="L102" s="709"/>
      <c r="M102" s="709"/>
      <c r="N102" s="709"/>
      <c r="O102" s="709"/>
      <c r="P102" s="709"/>
      <c r="Q102" s="709"/>
      <c r="R102" s="709"/>
      <c r="S102" s="709"/>
      <c r="T102" s="709"/>
      <c r="U102" s="709"/>
      <c r="V102" s="709"/>
      <c r="W102" s="709"/>
      <c r="X102" s="709"/>
      <c r="Y102" s="709"/>
      <c r="Z102" s="709"/>
      <c r="AA102" s="709"/>
      <c r="AB102" s="709"/>
      <c r="AC102" s="709"/>
      <c r="AD102" s="709"/>
      <c r="AE102" s="709"/>
      <c r="AF102" s="709"/>
      <c r="AG102" s="709"/>
      <c r="AH102" s="709"/>
      <c r="AI102" s="709"/>
      <c r="AJ102" s="709"/>
      <c r="AK102" s="709"/>
      <c r="AL102" s="709"/>
    </row>
    <row r="103" spans="1:38" ht="12.75">
      <c r="A103" s="709"/>
      <c r="B103" s="709"/>
      <c r="C103" s="709"/>
      <c r="D103" s="709"/>
      <c r="E103" s="709"/>
      <c r="F103" s="709"/>
      <c r="G103" s="709"/>
      <c r="H103" s="709"/>
      <c r="I103" s="709"/>
      <c r="J103" s="709"/>
      <c r="K103" s="709"/>
      <c r="L103" s="709"/>
      <c r="M103" s="709"/>
      <c r="N103" s="709"/>
      <c r="O103" s="709"/>
      <c r="P103" s="709"/>
      <c r="Q103" s="709"/>
      <c r="R103" s="709"/>
      <c r="S103" s="709"/>
      <c r="T103" s="709"/>
      <c r="U103" s="709"/>
      <c r="V103" s="709"/>
      <c r="W103" s="709"/>
      <c r="X103" s="709"/>
      <c r="Y103" s="709"/>
      <c r="Z103" s="709"/>
      <c r="AA103" s="709"/>
      <c r="AB103" s="709"/>
      <c r="AC103" s="709"/>
      <c r="AD103" s="709"/>
      <c r="AE103" s="709"/>
      <c r="AF103" s="709"/>
      <c r="AG103" s="709"/>
      <c r="AH103" s="709"/>
      <c r="AI103" s="709"/>
      <c r="AJ103" s="709"/>
      <c r="AK103" s="709"/>
      <c r="AL103" s="709"/>
    </row>
    <row r="104" spans="1:38" ht="12.75">
      <c r="A104" s="709"/>
      <c r="B104" s="709"/>
      <c r="C104" s="709"/>
      <c r="D104" s="709"/>
      <c r="E104" s="709"/>
      <c r="F104" s="709"/>
      <c r="G104" s="709"/>
      <c r="H104" s="709"/>
      <c r="I104" s="709"/>
      <c r="J104" s="709"/>
      <c r="K104" s="709"/>
      <c r="L104" s="709"/>
      <c r="M104" s="709"/>
      <c r="N104" s="709"/>
      <c r="O104" s="709"/>
      <c r="P104" s="709"/>
      <c r="Q104" s="709"/>
      <c r="R104" s="709"/>
      <c r="S104" s="709"/>
      <c r="T104" s="709"/>
      <c r="U104" s="709"/>
      <c r="V104" s="709"/>
      <c r="W104" s="709"/>
      <c r="X104" s="709"/>
      <c r="Y104" s="709"/>
      <c r="Z104" s="709"/>
      <c r="AA104" s="709"/>
      <c r="AB104" s="709"/>
      <c r="AC104" s="709"/>
      <c r="AD104" s="709"/>
      <c r="AE104" s="709"/>
      <c r="AF104" s="709"/>
      <c r="AG104" s="709"/>
      <c r="AH104" s="709"/>
      <c r="AI104" s="709"/>
      <c r="AJ104" s="709"/>
      <c r="AK104" s="709"/>
      <c r="AL104" s="709"/>
    </row>
    <row r="105" spans="1:38" ht="12.75">
      <c r="A105" s="709"/>
      <c r="B105" s="709"/>
      <c r="C105" s="709"/>
      <c r="D105" s="709"/>
      <c r="E105" s="709"/>
      <c r="F105" s="709"/>
      <c r="G105" s="709"/>
      <c r="H105" s="709"/>
      <c r="I105" s="709"/>
      <c r="J105" s="709"/>
      <c r="K105" s="709"/>
      <c r="L105" s="709"/>
      <c r="M105" s="709"/>
      <c r="N105" s="709"/>
      <c r="O105" s="709"/>
      <c r="P105" s="709"/>
      <c r="Q105" s="709"/>
      <c r="R105" s="709"/>
      <c r="S105" s="709"/>
      <c r="T105" s="709"/>
      <c r="U105" s="709"/>
      <c r="V105" s="709"/>
      <c r="W105" s="709"/>
      <c r="X105" s="709"/>
      <c r="Y105" s="709"/>
      <c r="Z105" s="709"/>
      <c r="AA105" s="709"/>
      <c r="AB105" s="709"/>
      <c r="AC105" s="709"/>
      <c r="AD105" s="709"/>
      <c r="AE105" s="709"/>
      <c r="AF105" s="709"/>
      <c r="AG105" s="709"/>
      <c r="AH105" s="709"/>
      <c r="AI105" s="709"/>
      <c r="AJ105" s="709"/>
      <c r="AK105" s="709"/>
      <c r="AL105" s="709"/>
    </row>
    <row r="106" spans="1:38" ht="12.75">
      <c r="A106" s="709"/>
      <c r="B106" s="709"/>
      <c r="C106" s="709"/>
      <c r="D106" s="709"/>
      <c r="E106" s="709"/>
      <c r="F106" s="709"/>
      <c r="G106" s="709"/>
      <c r="H106" s="709"/>
      <c r="I106" s="709"/>
      <c r="J106" s="709"/>
      <c r="K106" s="709"/>
      <c r="L106" s="709"/>
      <c r="M106" s="709"/>
      <c r="N106" s="709"/>
      <c r="O106" s="709"/>
      <c r="P106" s="709"/>
      <c r="Q106" s="709"/>
      <c r="R106" s="709"/>
      <c r="S106" s="709"/>
      <c r="T106" s="709"/>
      <c r="U106" s="709"/>
      <c r="V106" s="709"/>
      <c r="W106" s="709"/>
      <c r="X106" s="709"/>
      <c r="Y106" s="709"/>
      <c r="Z106" s="709"/>
      <c r="AA106" s="709"/>
      <c r="AB106" s="709"/>
      <c r="AC106" s="709"/>
      <c r="AD106" s="709"/>
      <c r="AE106" s="709"/>
      <c r="AF106" s="709"/>
      <c r="AG106" s="709"/>
      <c r="AH106" s="709"/>
      <c r="AI106" s="709"/>
      <c r="AJ106" s="709"/>
      <c r="AK106" s="709"/>
      <c r="AL106" s="709"/>
    </row>
    <row r="107" spans="1:38" ht="12.75">
      <c r="A107" s="709"/>
      <c r="B107" s="709"/>
      <c r="C107" s="709"/>
      <c r="D107" s="709"/>
      <c r="E107" s="709"/>
      <c r="F107" s="709"/>
      <c r="G107" s="709"/>
      <c r="H107" s="709"/>
      <c r="I107" s="709"/>
      <c r="J107" s="709"/>
      <c r="K107" s="709"/>
      <c r="L107" s="709"/>
      <c r="M107" s="709"/>
      <c r="N107" s="709"/>
      <c r="O107" s="709"/>
      <c r="P107" s="709"/>
      <c r="Q107" s="709"/>
      <c r="R107" s="709"/>
      <c r="S107" s="709"/>
      <c r="T107" s="709"/>
      <c r="U107" s="709"/>
      <c r="V107" s="709"/>
      <c r="W107" s="709"/>
      <c r="X107" s="709"/>
      <c r="Y107" s="709"/>
      <c r="Z107" s="709"/>
      <c r="AA107" s="709"/>
      <c r="AB107" s="709"/>
      <c r="AC107" s="709"/>
      <c r="AD107" s="709"/>
      <c r="AE107" s="709"/>
      <c r="AF107" s="709"/>
      <c r="AG107" s="709"/>
      <c r="AH107" s="709"/>
      <c r="AI107" s="709"/>
      <c r="AJ107" s="709"/>
      <c r="AK107" s="709"/>
      <c r="AL107" s="709"/>
    </row>
    <row r="108" spans="1:38" ht="12.75">
      <c r="A108" s="709"/>
      <c r="B108" s="709"/>
      <c r="C108" s="709"/>
      <c r="D108" s="709"/>
      <c r="E108" s="709"/>
      <c r="F108" s="709"/>
      <c r="G108" s="709"/>
      <c r="H108" s="709"/>
      <c r="I108" s="709"/>
      <c r="J108" s="709"/>
      <c r="K108" s="709"/>
      <c r="L108" s="709"/>
      <c r="M108" s="709"/>
      <c r="N108" s="709"/>
      <c r="O108" s="709"/>
      <c r="P108" s="709"/>
      <c r="Q108" s="709"/>
      <c r="R108" s="709"/>
      <c r="S108" s="709"/>
      <c r="T108" s="709"/>
      <c r="U108" s="709"/>
      <c r="V108" s="709"/>
      <c r="W108" s="709"/>
      <c r="X108" s="709"/>
      <c r="Y108" s="709"/>
      <c r="Z108" s="709"/>
      <c r="AA108" s="709"/>
      <c r="AB108" s="709"/>
      <c r="AC108" s="709"/>
      <c r="AD108" s="709"/>
      <c r="AE108" s="709"/>
      <c r="AF108" s="709"/>
      <c r="AG108" s="709"/>
      <c r="AH108" s="709"/>
      <c r="AI108" s="709"/>
      <c r="AJ108" s="709"/>
      <c r="AK108" s="709"/>
      <c r="AL108" s="709"/>
    </row>
    <row r="109" spans="1:38" ht="12.75">
      <c r="A109" s="709"/>
      <c r="B109" s="709"/>
      <c r="C109" s="709"/>
      <c r="D109" s="709"/>
      <c r="E109" s="709"/>
      <c r="F109" s="709"/>
      <c r="G109" s="709"/>
      <c r="H109" s="709"/>
      <c r="I109" s="709"/>
      <c r="J109" s="709"/>
      <c r="K109" s="709"/>
      <c r="L109" s="709"/>
      <c r="M109" s="709"/>
      <c r="N109" s="709"/>
      <c r="O109" s="709"/>
      <c r="P109" s="709"/>
      <c r="Q109" s="709"/>
      <c r="R109" s="709"/>
      <c r="S109" s="709"/>
      <c r="T109" s="709"/>
      <c r="U109" s="709"/>
      <c r="V109" s="709"/>
      <c r="W109" s="709"/>
      <c r="X109" s="709"/>
      <c r="Y109" s="709"/>
      <c r="Z109" s="709"/>
      <c r="AA109" s="709"/>
      <c r="AB109" s="709"/>
      <c r="AC109" s="709"/>
      <c r="AD109" s="709"/>
      <c r="AE109" s="709"/>
      <c r="AF109" s="709"/>
      <c r="AG109" s="709"/>
      <c r="AH109" s="709"/>
      <c r="AI109" s="709"/>
      <c r="AJ109" s="709"/>
      <c r="AK109" s="709"/>
      <c r="AL109" s="709"/>
    </row>
    <row r="110" spans="1:38" ht="12.75">
      <c r="A110" s="709"/>
      <c r="B110" s="709"/>
      <c r="C110" s="709"/>
      <c r="D110" s="709"/>
      <c r="E110" s="709"/>
      <c r="F110" s="709"/>
      <c r="G110" s="709"/>
      <c r="H110" s="709"/>
      <c r="I110" s="709"/>
      <c r="J110" s="709"/>
      <c r="K110" s="709"/>
      <c r="L110" s="709"/>
      <c r="M110" s="709"/>
      <c r="N110" s="709"/>
      <c r="O110" s="709"/>
      <c r="P110" s="709"/>
      <c r="Q110" s="709"/>
      <c r="R110" s="709"/>
      <c r="S110" s="709"/>
      <c r="T110" s="709"/>
      <c r="U110" s="709"/>
      <c r="V110" s="709"/>
      <c r="W110" s="709"/>
      <c r="X110" s="709"/>
      <c r="Y110" s="709"/>
      <c r="Z110" s="709"/>
      <c r="AA110" s="709"/>
      <c r="AB110" s="709"/>
      <c r="AC110" s="709"/>
      <c r="AD110" s="709"/>
      <c r="AE110" s="709"/>
      <c r="AF110" s="709"/>
      <c r="AG110" s="709"/>
      <c r="AH110" s="709"/>
      <c r="AI110" s="709"/>
      <c r="AJ110" s="709"/>
      <c r="AK110" s="709"/>
      <c r="AL110" s="709"/>
    </row>
    <row r="111" spans="1:38" ht="12.75">
      <c r="A111" s="709"/>
      <c r="B111" s="709"/>
      <c r="C111" s="709"/>
      <c r="D111" s="709"/>
      <c r="E111" s="709"/>
      <c r="F111" s="709"/>
      <c r="G111" s="709"/>
      <c r="H111" s="709"/>
      <c r="I111" s="709"/>
      <c r="J111" s="709"/>
      <c r="K111" s="709"/>
      <c r="L111" s="709"/>
      <c r="M111" s="709"/>
      <c r="N111" s="709"/>
      <c r="O111" s="709"/>
      <c r="P111" s="709"/>
      <c r="Q111" s="709"/>
      <c r="R111" s="709"/>
      <c r="S111" s="709"/>
      <c r="T111" s="709"/>
      <c r="U111" s="709"/>
      <c r="V111" s="709"/>
      <c r="W111" s="709"/>
      <c r="X111" s="709"/>
      <c r="Y111" s="709"/>
      <c r="Z111" s="709"/>
      <c r="AA111" s="709"/>
      <c r="AB111" s="709"/>
      <c r="AC111" s="709"/>
      <c r="AD111" s="709"/>
      <c r="AE111" s="709"/>
      <c r="AF111" s="709"/>
      <c r="AG111" s="709"/>
      <c r="AH111" s="709"/>
      <c r="AI111" s="709"/>
      <c r="AJ111" s="709"/>
      <c r="AK111" s="709"/>
      <c r="AL111" s="709"/>
    </row>
    <row r="112" spans="1:38" ht="12.75">
      <c r="A112" s="709"/>
      <c r="B112" s="709"/>
      <c r="C112" s="709"/>
      <c r="D112" s="709"/>
      <c r="E112" s="709"/>
      <c r="F112" s="709"/>
      <c r="G112" s="709"/>
      <c r="H112" s="709"/>
      <c r="I112" s="709"/>
      <c r="J112" s="709"/>
      <c r="K112" s="709"/>
      <c r="L112" s="709"/>
      <c r="M112" s="709"/>
      <c r="N112" s="709"/>
      <c r="O112" s="709"/>
      <c r="P112" s="709"/>
      <c r="Q112" s="709"/>
      <c r="R112" s="709"/>
      <c r="S112" s="709"/>
      <c r="T112" s="709"/>
      <c r="U112" s="709"/>
      <c r="V112" s="709"/>
      <c r="W112" s="709"/>
      <c r="X112" s="709"/>
      <c r="Y112" s="709"/>
      <c r="Z112" s="709"/>
      <c r="AA112" s="709"/>
      <c r="AB112" s="709"/>
      <c r="AC112" s="709"/>
      <c r="AD112" s="709"/>
      <c r="AE112" s="709"/>
      <c r="AF112" s="709"/>
      <c r="AG112" s="709"/>
      <c r="AH112" s="709"/>
      <c r="AI112" s="709"/>
      <c r="AJ112" s="709"/>
      <c r="AK112" s="709"/>
      <c r="AL112" s="709"/>
    </row>
    <row r="113" spans="1:38" ht="12.75">
      <c r="A113" s="709"/>
      <c r="B113" s="709"/>
      <c r="C113" s="709"/>
      <c r="D113" s="709"/>
      <c r="E113" s="709"/>
      <c r="F113" s="709"/>
      <c r="G113" s="709"/>
      <c r="H113" s="709"/>
      <c r="I113" s="709"/>
      <c r="J113" s="709"/>
      <c r="K113" s="709"/>
      <c r="L113" s="709"/>
      <c r="M113" s="709"/>
      <c r="N113" s="709"/>
      <c r="O113" s="709"/>
      <c r="P113" s="709"/>
      <c r="Q113" s="709"/>
      <c r="R113" s="709"/>
      <c r="S113" s="709"/>
      <c r="T113" s="709"/>
      <c r="U113" s="709"/>
      <c r="V113" s="709"/>
      <c r="W113" s="709"/>
      <c r="X113" s="709"/>
      <c r="Y113" s="709"/>
      <c r="Z113" s="709"/>
      <c r="AA113" s="709"/>
      <c r="AB113" s="709"/>
      <c r="AC113" s="709"/>
      <c r="AD113" s="709"/>
      <c r="AE113" s="709"/>
      <c r="AF113" s="709"/>
      <c r="AG113" s="709"/>
      <c r="AH113" s="709"/>
      <c r="AI113" s="709"/>
      <c r="AJ113" s="709"/>
      <c r="AK113" s="709"/>
      <c r="AL113" s="709"/>
    </row>
    <row r="114" spans="1:38" ht="12.75">
      <c r="A114" s="709"/>
      <c r="B114" s="709"/>
      <c r="C114" s="709"/>
      <c r="D114" s="709"/>
      <c r="E114" s="709"/>
      <c r="F114" s="709"/>
      <c r="G114" s="709"/>
      <c r="H114" s="709"/>
      <c r="I114" s="709"/>
      <c r="J114" s="709"/>
      <c r="K114" s="709"/>
      <c r="L114" s="709"/>
      <c r="M114" s="709"/>
      <c r="N114" s="709"/>
      <c r="O114" s="709"/>
      <c r="P114" s="709"/>
      <c r="Q114" s="709"/>
      <c r="R114" s="709"/>
      <c r="S114" s="709"/>
      <c r="T114" s="709"/>
      <c r="U114" s="709"/>
      <c r="V114" s="709"/>
      <c r="W114" s="709"/>
      <c r="X114" s="709"/>
      <c r="Y114" s="709"/>
      <c r="Z114" s="709"/>
      <c r="AA114" s="709"/>
      <c r="AB114" s="709"/>
      <c r="AC114" s="709"/>
      <c r="AD114" s="709"/>
      <c r="AE114" s="709"/>
      <c r="AF114" s="709"/>
      <c r="AG114" s="709"/>
      <c r="AH114" s="709"/>
      <c r="AI114" s="709"/>
      <c r="AJ114" s="709"/>
      <c r="AK114" s="709"/>
      <c r="AL114" s="709"/>
    </row>
    <row r="115" spans="1:38" ht="12.75">
      <c r="A115" s="709"/>
      <c r="B115" s="709"/>
      <c r="C115" s="709"/>
      <c r="D115" s="709"/>
      <c r="E115" s="709"/>
      <c r="F115" s="709"/>
      <c r="G115" s="709"/>
      <c r="H115" s="709"/>
      <c r="I115" s="709"/>
      <c r="J115" s="709"/>
      <c r="K115" s="709"/>
      <c r="L115" s="709"/>
      <c r="M115" s="709"/>
      <c r="N115" s="709"/>
      <c r="O115" s="709"/>
      <c r="P115" s="709"/>
      <c r="Q115" s="709"/>
      <c r="R115" s="709"/>
      <c r="S115" s="709"/>
      <c r="T115" s="709"/>
      <c r="U115" s="709"/>
      <c r="V115" s="709"/>
      <c r="W115" s="709"/>
      <c r="X115" s="709"/>
      <c r="Y115" s="709"/>
      <c r="Z115" s="709"/>
      <c r="AA115" s="709"/>
      <c r="AB115" s="709"/>
      <c r="AC115" s="709"/>
      <c r="AD115" s="709"/>
      <c r="AE115" s="709"/>
      <c r="AF115" s="709"/>
      <c r="AG115" s="709"/>
      <c r="AH115" s="709"/>
      <c r="AI115" s="709"/>
      <c r="AJ115" s="709"/>
      <c r="AK115" s="709"/>
      <c r="AL115" s="709"/>
    </row>
    <row r="116" spans="1:38" ht="12.75">
      <c r="A116" s="709"/>
      <c r="B116" s="709"/>
      <c r="C116" s="709"/>
      <c r="D116" s="709"/>
      <c r="E116" s="709"/>
      <c r="F116" s="709"/>
      <c r="G116" s="709"/>
      <c r="H116" s="709"/>
      <c r="I116" s="709"/>
      <c r="J116" s="709"/>
      <c r="K116" s="709"/>
      <c r="L116" s="709"/>
      <c r="M116" s="709"/>
      <c r="N116" s="709"/>
      <c r="O116" s="709"/>
      <c r="P116" s="709"/>
      <c r="Q116" s="709"/>
      <c r="R116" s="709"/>
      <c r="S116" s="709"/>
      <c r="T116" s="709"/>
      <c r="U116" s="709"/>
      <c r="V116" s="709"/>
      <c r="W116" s="709"/>
      <c r="X116" s="709"/>
      <c r="Y116" s="709"/>
      <c r="Z116" s="709"/>
      <c r="AA116" s="709"/>
      <c r="AB116" s="709"/>
      <c r="AC116" s="709"/>
      <c r="AD116" s="709"/>
      <c r="AE116" s="709"/>
      <c r="AF116" s="709"/>
      <c r="AG116" s="709"/>
      <c r="AH116" s="709"/>
      <c r="AI116" s="709"/>
      <c r="AJ116" s="709"/>
      <c r="AK116" s="709"/>
      <c r="AL116" s="709"/>
    </row>
    <row r="117" spans="1:38" ht="12.75">
      <c r="A117" s="709"/>
      <c r="B117" s="709"/>
      <c r="C117" s="709"/>
      <c r="D117" s="709"/>
      <c r="E117" s="709"/>
      <c r="F117" s="709"/>
      <c r="G117" s="709"/>
      <c r="H117" s="709"/>
      <c r="I117" s="709"/>
      <c r="J117" s="709"/>
      <c r="K117" s="709"/>
      <c r="L117" s="709"/>
      <c r="M117" s="709"/>
      <c r="N117" s="709"/>
      <c r="O117" s="709"/>
      <c r="P117" s="709"/>
      <c r="Q117" s="709"/>
      <c r="R117" s="709"/>
      <c r="S117" s="709"/>
      <c r="T117" s="709"/>
      <c r="U117" s="709"/>
      <c r="V117" s="709"/>
      <c r="W117" s="709"/>
      <c r="X117" s="709"/>
      <c r="Y117" s="709"/>
      <c r="Z117" s="709"/>
      <c r="AA117" s="709"/>
      <c r="AB117" s="709"/>
      <c r="AC117" s="709"/>
      <c r="AD117" s="709"/>
      <c r="AE117" s="709"/>
      <c r="AF117" s="709"/>
      <c r="AG117" s="709"/>
      <c r="AH117" s="709"/>
      <c r="AI117" s="709"/>
      <c r="AJ117" s="709"/>
      <c r="AK117" s="709"/>
      <c r="AL117" s="709"/>
    </row>
    <row r="118" spans="1:38" ht="12.75">
      <c r="A118" s="709"/>
      <c r="B118" s="709"/>
      <c r="C118" s="709"/>
      <c r="D118" s="709"/>
      <c r="E118" s="709"/>
      <c r="F118" s="709"/>
      <c r="G118" s="709"/>
      <c r="H118" s="709"/>
      <c r="I118" s="709"/>
      <c r="J118" s="709"/>
      <c r="K118" s="709"/>
      <c r="L118" s="709"/>
      <c r="M118" s="709"/>
      <c r="N118" s="709"/>
      <c r="O118" s="709"/>
      <c r="P118" s="709"/>
      <c r="Q118" s="709"/>
      <c r="R118" s="709"/>
      <c r="S118" s="709"/>
      <c r="T118" s="709"/>
      <c r="U118" s="709"/>
      <c r="V118" s="709"/>
      <c r="W118" s="709"/>
      <c r="X118" s="709"/>
      <c r="Y118" s="709"/>
      <c r="Z118" s="709"/>
      <c r="AA118" s="709"/>
      <c r="AB118" s="709"/>
      <c r="AC118" s="709"/>
      <c r="AD118" s="709"/>
      <c r="AE118" s="709"/>
      <c r="AF118" s="709"/>
      <c r="AG118" s="709"/>
      <c r="AH118" s="709"/>
      <c r="AI118" s="709"/>
      <c r="AJ118" s="709"/>
      <c r="AK118" s="709"/>
      <c r="AL118" s="709"/>
    </row>
    <row r="119" spans="1:38" ht="12.75">
      <c r="A119" s="709"/>
      <c r="B119" s="709"/>
      <c r="C119" s="709"/>
      <c r="D119" s="709"/>
      <c r="E119" s="709"/>
      <c r="F119" s="709"/>
      <c r="G119" s="709"/>
      <c r="H119" s="709"/>
      <c r="I119" s="709"/>
      <c r="J119" s="709"/>
      <c r="K119" s="709"/>
      <c r="L119" s="709"/>
      <c r="M119" s="709"/>
      <c r="N119" s="709"/>
      <c r="O119" s="709"/>
      <c r="P119" s="709"/>
      <c r="Q119" s="709"/>
      <c r="R119" s="709"/>
      <c r="S119" s="709"/>
      <c r="T119" s="709"/>
      <c r="U119" s="709"/>
      <c r="V119" s="709"/>
      <c r="W119" s="709"/>
      <c r="X119" s="709"/>
      <c r="Y119" s="709"/>
      <c r="Z119" s="709"/>
      <c r="AA119" s="709"/>
      <c r="AB119" s="709"/>
      <c r="AC119" s="709"/>
      <c r="AD119" s="709"/>
      <c r="AE119" s="709"/>
      <c r="AF119" s="709"/>
      <c r="AG119" s="709"/>
      <c r="AH119" s="709"/>
      <c r="AI119" s="709"/>
      <c r="AJ119" s="709"/>
      <c r="AK119" s="709"/>
      <c r="AL119" s="709"/>
    </row>
    <row r="120" spans="1:38" ht="12.75">
      <c r="A120" s="709"/>
      <c r="B120" s="709"/>
      <c r="C120" s="709"/>
      <c r="D120" s="709"/>
      <c r="E120" s="709"/>
      <c r="F120" s="709"/>
      <c r="G120" s="709"/>
      <c r="H120" s="709"/>
      <c r="I120" s="709"/>
      <c r="J120" s="709"/>
      <c r="K120" s="709"/>
      <c r="L120" s="709"/>
      <c r="M120" s="709"/>
      <c r="N120" s="709"/>
      <c r="O120" s="709"/>
      <c r="P120" s="709"/>
      <c r="Q120" s="709"/>
      <c r="R120" s="709"/>
      <c r="S120" s="709"/>
      <c r="T120" s="709"/>
      <c r="U120" s="709"/>
      <c r="V120" s="709"/>
      <c r="W120" s="709"/>
      <c r="X120" s="709"/>
      <c r="Y120" s="709"/>
      <c r="Z120" s="709"/>
      <c r="AA120" s="709"/>
      <c r="AB120" s="709"/>
      <c r="AC120" s="709"/>
      <c r="AD120" s="709"/>
      <c r="AE120" s="709"/>
      <c r="AF120" s="709"/>
      <c r="AG120" s="709"/>
      <c r="AH120" s="709"/>
      <c r="AI120" s="709"/>
      <c r="AJ120" s="709"/>
      <c r="AK120" s="709"/>
      <c r="AL120" s="709"/>
    </row>
    <row r="121" spans="1:38" ht="12.75">
      <c r="A121" s="709"/>
      <c r="B121" s="709"/>
      <c r="C121" s="709"/>
      <c r="D121" s="709"/>
      <c r="E121" s="709"/>
      <c r="F121" s="709"/>
      <c r="G121" s="709"/>
      <c r="H121" s="709"/>
      <c r="I121" s="709"/>
      <c r="J121" s="709"/>
      <c r="K121" s="709"/>
      <c r="L121" s="709"/>
      <c r="M121" s="709"/>
      <c r="N121" s="709"/>
      <c r="O121" s="709"/>
      <c r="P121" s="709"/>
      <c r="Q121" s="709"/>
      <c r="R121" s="709"/>
      <c r="S121" s="709"/>
      <c r="T121" s="709"/>
      <c r="U121" s="709"/>
      <c r="V121" s="709"/>
      <c r="W121" s="709"/>
      <c r="X121" s="709"/>
      <c r="Y121" s="709"/>
      <c r="Z121" s="709"/>
      <c r="AA121" s="709"/>
      <c r="AB121" s="709"/>
      <c r="AC121" s="709"/>
      <c r="AD121" s="709"/>
      <c r="AE121" s="709"/>
      <c r="AF121" s="709"/>
      <c r="AG121" s="709"/>
      <c r="AH121" s="709"/>
      <c r="AI121" s="709"/>
      <c r="AJ121" s="709"/>
      <c r="AK121" s="709"/>
      <c r="AL121" s="709"/>
    </row>
    <row r="122" spans="1:38" ht="12.75">
      <c r="A122" s="709"/>
      <c r="B122" s="709"/>
      <c r="C122" s="709"/>
      <c r="D122" s="709"/>
      <c r="E122" s="709"/>
      <c r="F122" s="709"/>
      <c r="G122" s="709"/>
      <c r="H122" s="709"/>
      <c r="I122" s="709"/>
      <c r="J122" s="709"/>
      <c r="K122" s="709"/>
      <c r="L122" s="709"/>
      <c r="M122" s="709"/>
      <c r="N122" s="709"/>
      <c r="O122" s="709"/>
      <c r="P122" s="709"/>
      <c r="Q122" s="709"/>
      <c r="R122" s="709"/>
      <c r="S122" s="709"/>
      <c r="T122" s="709"/>
      <c r="U122" s="709"/>
      <c r="V122" s="709"/>
      <c r="W122" s="709"/>
      <c r="X122" s="709"/>
      <c r="Y122" s="709"/>
      <c r="Z122" s="709"/>
      <c r="AA122" s="709"/>
      <c r="AB122" s="709"/>
      <c r="AC122" s="709"/>
      <c r="AD122" s="709"/>
      <c r="AE122" s="709"/>
      <c r="AF122" s="709"/>
      <c r="AG122" s="709"/>
      <c r="AH122" s="709"/>
      <c r="AI122" s="709"/>
      <c r="AJ122" s="709"/>
      <c r="AK122" s="709"/>
      <c r="AL122" s="709"/>
    </row>
    <row r="123" spans="1:38" ht="12.75">
      <c r="A123" s="709"/>
      <c r="B123" s="709"/>
      <c r="C123" s="709"/>
      <c r="D123" s="709"/>
      <c r="E123" s="709"/>
      <c r="F123" s="709"/>
      <c r="G123" s="709"/>
      <c r="H123" s="709"/>
      <c r="I123" s="709"/>
      <c r="J123" s="709"/>
      <c r="K123" s="709"/>
      <c r="L123" s="709"/>
      <c r="M123" s="709"/>
      <c r="N123" s="709"/>
      <c r="O123" s="709"/>
      <c r="P123" s="709"/>
      <c r="Q123" s="709"/>
      <c r="R123" s="709"/>
      <c r="S123" s="709"/>
      <c r="T123" s="709"/>
      <c r="U123" s="709"/>
      <c r="V123" s="709"/>
      <c r="W123" s="709"/>
      <c r="X123" s="709"/>
      <c r="Y123" s="709"/>
      <c r="Z123" s="709"/>
      <c r="AA123" s="709"/>
      <c r="AB123" s="709"/>
      <c r="AC123" s="709"/>
      <c r="AD123" s="709"/>
      <c r="AE123" s="709"/>
      <c r="AF123" s="709"/>
      <c r="AG123" s="709"/>
      <c r="AH123" s="709"/>
      <c r="AI123" s="709"/>
      <c r="AJ123" s="709"/>
      <c r="AK123" s="709"/>
      <c r="AL123" s="709"/>
    </row>
    <row r="124" spans="1:38" ht="12.75">
      <c r="A124" s="709"/>
      <c r="B124" s="709"/>
      <c r="C124" s="709"/>
      <c r="D124" s="709"/>
      <c r="E124" s="709"/>
      <c r="F124" s="709"/>
      <c r="G124" s="709"/>
      <c r="H124" s="709"/>
      <c r="I124" s="709"/>
      <c r="J124" s="709"/>
      <c r="K124" s="709"/>
      <c r="L124" s="709"/>
      <c r="M124" s="709"/>
      <c r="N124" s="709"/>
      <c r="O124" s="709"/>
      <c r="P124" s="709"/>
      <c r="Q124" s="709"/>
      <c r="R124" s="709"/>
      <c r="S124" s="709"/>
      <c r="T124" s="709"/>
      <c r="U124" s="709"/>
      <c r="V124" s="709"/>
      <c r="W124" s="709"/>
      <c r="X124" s="709"/>
      <c r="Y124" s="709"/>
      <c r="Z124" s="709"/>
      <c r="AA124" s="709"/>
      <c r="AB124" s="709"/>
      <c r="AC124" s="709"/>
      <c r="AD124" s="709"/>
      <c r="AE124" s="709"/>
      <c r="AF124" s="709"/>
      <c r="AG124" s="709"/>
      <c r="AH124" s="709"/>
      <c r="AI124" s="709"/>
      <c r="AJ124" s="709"/>
      <c r="AK124" s="709"/>
      <c r="AL124" s="709"/>
    </row>
    <row r="125" spans="1:38" ht="12.75">
      <c r="A125" s="709"/>
      <c r="B125" s="709"/>
      <c r="C125" s="709"/>
      <c r="D125" s="709"/>
      <c r="E125" s="709"/>
      <c r="F125" s="709"/>
      <c r="G125" s="709"/>
      <c r="H125" s="709"/>
      <c r="I125" s="709"/>
      <c r="J125" s="709"/>
      <c r="K125" s="709"/>
      <c r="L125" s="709"/>
      <c r="M125" s="709"/>
      <c r="N125" s="709"/>
      <c r="O125" s="709"/>
      <c r="P125" s="709"/>
      <c r="Q125" s="709"/>
      <c r="R125" s="709"/>
      <c r="S125" s="709"/>
      <c r="T125" s="709"/>
      <c r="U125" s="709"/>
      <c r="V125" s="709"/>
      <c r="W125" s="709"/>
      <c r="X125" s="709"/>
      <c r="Y125" s="709"/>
      <c r="Z125" s="709"/>
      <c r="AA125" s="709"/>
      <c r="AB125" s="709"/>
      <c r="AC125" s="709"/>
      <c r="AD125" s="709"/>
      <c r="AE125" s="709"/>
      <c r="AF125" s="709"/>
      <c r="AG125" s="709"/>
      <c r="AH125" s="709"/>
      <c r="AI125" s="709"/>
      <c r="AJ125" s="709"/>
      <c r="AK125" s="709"/>
      <c r="AL125" s="709"/>
    </row>
    <row r="126" spans="1:38" ht="12.75">
      <c r="A126" s="709"/>
      <c r="B126" s="709"/>
      <c r="C126" s="709"/>
      <c r="D126" s="709"/>
      <c r="E126" s="709"/>
      <c r="F126" s="709"/>
      <c r="G126" s="709"/>
      <c r="H126" s="709"/>
      <c r="I126" s="709"/>
      <c r="J126" s="709"/>
      <c r="K126" s="709"/>
      <c r="L126" s="709"/>
      <c r="M126" s="709"/>
      <c r="N126" s="709"/>
      <c r="O126" s="709"/>
      <c r="P126" s="709"/>
      <c r="Q126" s="709"/>
      <c r="R126" s="709"/>
      <c r="S126" s="709"/>
      <c r="T126" s="709"/>
      <c r="U126" s="709"/>
      <c r="V126" s="709"/>
      <c r="W126" s="709"/>
      <c r="X126" s="709"/>
      <c r="Y126" s="709"/>
      <c r="Z126" s="709"/>
      <c r="AA126" s="709"/>
      <c r="AB126" s="709"/>
      <c r="AC126" s="709"/>
      <c r="AD126" s="709"/>
      <c r="AE126" s="709"/>
      <c r="AF126" s="709"/>
      <c r="AG126" s="709"/>
      <c r="AH126" s="709"/>
      <c r="AI126" s="709"/>
      <c r="AJ126" s="709"/>
      <c r="AK126" s="709"/>
      <c r="AL126" s="709"/>
    </row>
    <row r="127" spans="1:38" ht="12.75">
      <c r="A127" s="709"/>
      <c r="B127" s="709"/>
      <c r="C127" s="709"/>
      <c r="D127" s="709"/>
      <c r="E127" s="709"/>
      <c r="F127" s="709"/>
      <c r="G127" s="709"/>
      <c r="H127" s="709"/>
      <c r="I127" s="709"/>
      <c r="J127" s="709"/>
      <c r="K127" s="709"/>
      <c r="L127" s="709"/>
      <c r="M127" s="709"/>
      <c r="N127" s="709"/>
      <c r="O127" s="709"/>
      <c r="P127" s="709"/>
      <c r="Q127" s="709"/>
      <c r="R127" s="709"/>
      <c r="S127" s="709"/>
      <c r="T127" s="709"/>
      <c r="U127" s="709"/>
      <c r="V127" s="709"/>
      <c r="W127" s="709"/>
      <c r="X127" s="709"/>
      <c r="Y127" s="709"/>
      <c r="Z127" s="709"/>
      <c r="AA127" s="709"/>
      <c r="AB127" s="709"/>
      <c r="AC127" s="709"/>
      <c r="AD127" s="709"/>
      <c r="AE127" s="709"/>
      <c r="AF127" s="709"/>
      <c r="AG127" s="709"/>
      <c r="AH127" s="709"/>
      <c r="AI127" s="709"/>
      <c r="AJ127" s="709"/>
      <c r="AK127" s="709"/>
      <c r="AL127" s="709"/>
    </row>
    <row r="128" spans="1:38" ht="12.75">
      <c r="A128" s="709"/>
      <c r="B128" s="709"/>
      <c r="C128" s="709"/>
      <c r="D128" s="709"/>
      <c r="E128" s="709"/>
      <c r="F128" s="709"/>
      <c r="G128" s="709"/>
      <c r="H128" s="709"/>
      <c r="I128" s="709"/>
      <c r="J128" s="709"/>
      <c r="K128" s="709"/>
      <c r="L128" s="709"/>
      <c r="M128" s="709"/>
      <c r="N128" s="709"/>
      <c r="O128" s="709"/>
      <c r="P128" s="709"/>
      <c r="Q128" s="709"/>
      <c r="R128" s="709"/>
      <c r="S128" s="709"/>
      <c r="T128" s="709"/>
      <c r="U128" s="709"/>
      <c r="V128" s="709"/>
      <c r="W128" s="709"/>
      <c r="X128" s="709"/>
      <c r="Y128" s="709"/>
      <c r="Z128" s="709"/>
      <c r="AA128" s="709"/>
      <c r="AB128" s="709"/>
      <c r="AC128" s="709"/>
      <c r="AD128" s="709"/>
      <c r="AE128" s="709"/>
      <c r="AF128" s="709"/>
      <c r="AG128" s="709"/>
      <c r="AH128" s="709"/>
      <c r="AI128" s="709"/>
      <c r="AJ128" s="709"/>
      <c r="AK128" s="709"/>
      <c r="AL128" s="709"/>
    </row>
    <row r="129" spans="1:38" ht="12.75">
      <c r="A129" s="709"/>
      <c r="B129" s="709"/>
      <c r="C129" s="709"/>
      <c r="D129" s="709"/>
      <c r="E129" s="709"/>
      <c r="F129" s="709"/>
      <c r="G129" s="709"/>
      <c r="H129" s="709"/>
      <c r="I129" s="709"/>
      <c r="J129" s="709"/>
      <c r="K129" s="709"/>
      <c r="L129" s="709"/>
      <c r="M129" s="709"/>
      <c r="N129" s="709"/>
      <c r="O129" s="709"/>
      <c r="P129" s="709"/>
      <c r="Q129" s="709"/>
      <c r="R129" s="709"/>
      <c r="S129" s="709"/>
      <c r="T129" s="709"/>
      <c r="U129" s="709"/>
      <c r="V129" s="709"/>
      <c r="W129" s="709"/>
      <c r="X129" s="709"/>
      <c r="Y129" s="709"/>
      <c r="Z129" s="709"/>
      <c r="AA129" s="709"/>
      <c r="AB129" s="709"/>
      <c r="AC129" s="709"/>
      <c r="AD129" s="709"/>
      <c r="AE129" s="709"/>
      <c r="AF129" s="709"/>
      <c r="AG129" s="709"/>
      <c r="AH129" s="709"/>
      <c r="AI129" s="709"/>
      <c r="AJ129" s="709"/>
      <c r="AK129" s="709"/>
      <c r="AL129" s="709"/>
    </row>
    <row r="130" spans="1:38" ht="12.75">
      <c r="A130" s="709"/>
      <c r="B130" s="709"/>
      <c r="C130" s="709"/>
      <c r="D130" s="709"/>
      <c r="E130" s="709"/>
      <c r="F130" s="709"/>
      <c r="G130" s="709"/>
      <c r="H130" s="709"/>
      <c r="I130" s="709"/>
      <c r="J130" s="709"/>
      <c r="K130" s="709"/>
      <c r="L130" s="709"/>
      <c r="M130" s="709"/>
      <c r="N130" s="709"/>
      <c r="O130" s="709"/>
      <c r="P130" s="709"/>
      <c r="Q130" s="709"/>
      <c r="R130" s="709"/>
      <c r="S130" s="709"/>
      <c r="T130" s="709"/>
      <c r="U130" s="709"/>
      <c r="V130" s="709"/>
      <c r="W130" s="709"/>
      <c r="X130" s="709"/>
      <c r="Y130" s="709"/>
      <c r="Z130" s="709"/>
      <c r="AA130" s="709"/>
      <c r="AB130" s="709"/>
      <c r="AC130" s="709"/>
      <c r="AD130" s="709"/>
      <c r="AE130" s="709"/>
      <c r="AF130" s="709"/>
      <c r="AG130" s="709"/>
      <c r="AH130" s="709"/>
      <c r="AI130" s="709"/>
      <c r="AJ130" s="709"/>
      <c r="AK130" s="709"/>
      <c r="AL130" s="709"/>
    </row>
    <row r="131" spans="1:38" ht="12.75">
      <c r="A131" s="709"/>
      <c r="B131" s="709"/>
      <c r="C131" s="709"/>
      <c r="D131" s="709"/>
      <c r="E131" s="709"/>
      <c r="F131" s="709"/>
      <c r="G131" s="709"/>
      <c r="H131" s="709"/>
      <c r="I131" s="709"/>
      <c r="J131" s="709"/>
      <c r="K131" s="709"/>
      <c r="L131" s="709"/>
      <c r="M131" s="709"/>
      <c r="N131" s="709"/>
      <c r="O131" s="709"/>
      <c r="P131" s="709"/>
      <c r="Q131" s="709"/>
      <c r="R131" s="709"/>
      <c r="S131" s="709"/>
      <c r="T131" s="709"/>
      <c r="U131" s="709"/>
      <c r="V131" s="709"/>
      <c r="W131" s="709"/>
      <c r="X131" s="709"/>
      <c r="Y131" s="709"/>
      <c r="Z131" s="709"/>
      <c r="AA131" s="709"/>
      <c r="AB131" s="709"/>
      <c r="AC131" s="709"/>
      <c r="AD131" s="709"/>
      <c r="AE131" s="709"/>
      <c r="AF131" s="709"/>
      <c r="AG131" s="709"/>
      <c r="AH131" s="709"/>
      <c r="AI131" s="709"/>
      <c r="AJ131" s="709"/>
      <c r="AK131" s="709"/>
      <c r="AL131" s="709"/>
    </row>
    <row r="132" spans="1:38" ht="12.75">
      <c r="A132" s="709"/>
      <c r="B132" s="709"/>
      <c r="C132" s="709"/>
      <c r="D132" s="709"/>
      <c r="E132" s="709"/>
      <c r="F132" s="709"/>
      <c r="G132" s="709"/>
      <c r="H132" s="709"/>
      <c r="I132" s="709"/>
      <c r="J132" s="709"/>
      <c r="K132" s="709"/>
      <c r="L132" s="709"/>
      <c r="M132" s="709"/>
      <c r="N132" s="709"/>
      <c r="O132" s="709"/>
      <c r="P132" s="709"/>
      <c r="Q132" s="709"/>
      <c r="R132" s="709"/>
      <c r="S132" s="709"/>
      <c r="T132" s="709"/>
      <c r="U132" s="709"/>
      <c r="V132" s="709"/>
      <c r="W132" s="709"/>
      <c r="X132" s="709"/>
      <c r="Y132" s="709"/>
      <c r="Z132" s="709"/>
      <c r="AA132" s="709"/>
      <c r="AB132" s="709"/>
      <c r="AC132" s="709"/>
      <c r="AD132" s="709"/>
      <c r="AE132" s="709"/>
      <c r="AF132" s="709"/>
      <c r="AG132" s="709"/>
      <c r="AH132" s="709"/>
      <c r="AI132" s="709"/>
      <c r="AJ132" s="709"/>
      <c r="AK132" s="709"/>
      <c r="AL132" s="709"/>
    </row>
    <row r="133" spans="1:38" ht="12.75">
      <c r="A133" s="709"/>
      <c r="B133" s="709"/>
      <c r="C133" s="709"/>
      <c r="D133" s="709"/>
      <c r="E133" s="709"/>
      <c r="F133" s="709"/>
      <c r="G133" s="709"/>
      <c r="H133" s="709"/>
      <c r="I133" s="709"/>
      <c r="J133" s="709"/>
      <c r="K133" s="709"/>
      <c r="L133" s="709"/>
      <c r="M133" s="709"/>
      <c r="N133" s="709"/>
      <c r="O133" s="709"/>
      <c r="P133" s="709"/>
      <c r="Q133" s="709"/>
      <c r="R133" s="709"/>
      <c r="S133" s="709"/>
      <c r="T133" s="709"/>
      <c r="U133" s="709"/>
      <c r="V133" s="709"/>
      <c r="W133" s="709"/>
      <c r="X133" s="709"/>
      <c r="Y133" s="709"/>
      <c r="Z133" s="709"/>
      <c r="AA133" s="709"/>
      <c r="AB133" s="709"/>
      <c r="AC133" s="709"/>
      <c r="AD133" s="709"/>
      <c r="AE133" s="709"/>
      <c r="AF133" s="709"/>
      <c r="AG133" s="709"/>
      <c r="AH133" s="709"/>
      <c r="AI133" s="709"/>
      <c r="AJ133" s="709"/>
      <c r="AK133" s="709"/>
      <c r="AL133" s="709"/>
    </row>
    <row r="134" spans="1:38" ht="12.75">
      <c r="A134" s="709"/>
      <c r="B134" s="709"/>
      <c r="C134" s="709"/>
      <c r="D134" s="709"/>
      <c r="E134" s="709"/>
      <c r="F134" s="709"/>
      <c r="G134" s="709"/>
      <c r="H134" s="709"/>
      <c r="I134" s="709"/>
      <c r="J134" s="709"/>
      <c r="K134" s="709"/>
      <c r="L134" s="709"/>
      <c r="M134" s="709"/>
      <c r="N134" s="709"/>
      <c r="O134" s="709"/>
      <c r="P134" s="709"/>
      <c r="Q134" s="709"/>
      <c r="R134" s="709"/>
      <c r="S134" s="709"/>
      <c r="T134" s="709"/>
      <c r="U134" s="709"/>
      <c r="V134" s="709"/>
      <c r="W134" s="709"/>
      <c r="X134" s="709"/>
      <c r="Y134" s="709"/>
      <c r="Z134" s="709"/>
      <c r="AA134" s="709"/>
      <c r="AB134" s="709"/>
      <c r="AC134" s="709"/>
      <c r="AD134" s="709"/>
      <c r="AE134" s="709"/>
      <c r="AF134" s="709"/>
      <c r="AG134" s="709"/>
      <c r="AH134" s="709"/>
      <c r="AI134" s="709"/>
      <c r="AJ134" s="709"/>
      <c r="AK134" s="709"/>
      <c r="AL134" s="709"/>
    </row>
    <row r="135" spans="1:38" ht="12.75">
      <c r="A135" s="709"/>
      <c r="B135" s="709"/>
      <c r="C135" s="709"/>
      <c r="D135" s="709"/>
      <c r="E135" s="709"/>
      <c r="F135" s="709"/>
      <c r="G135" s="709"/>
      <c r="H135" s="709"/>
      <c r="I135" s="709"/>
      <c r="J135" s="709"/>
      <c r="K135" s="709"/>
      <c r="L135" s="709"/>
      <c r="M135" s="709"/>
      <c r="N135" s="709"/>
      <c r="O135" s="709"/>
      <c r="P135" s="709"/>
      <c r="Q135" s="709"/>
      <c r="R135" s="709"/>
      <c r="S135" s="709"/>
      <c r="T135" s="709"/>
      <c r="U135" s="709"/>
      <c r="V135" s="709"/>
      <c r="W135" s="709"/>
      <c r="X135" s="709"/>
      <c r="Y135" s="709"/>
      <c r="Z135" s="709"/>
      <c r="AA135" s="709"/>
      <c r="AB135" s="709"/>
      <c r="AC135" s="709"/>
      <c r="AD135" s="709"/>
      <c r="AE135" s="709"/>
      <c r="AF135" s="709"/>
      <c r="AG135" s="709"/>
      <c r="AH135" s="709"/>
      <c r="AI135" s="709"/>
      <c r="AJ135" s="709"/>
      <c r="AK135" s="709"/>
      <c r="AL135" s="709"/>
    </row>
    <row r="136" spans="1:38" ht="12.75">
      <c r="A136" s="709"/>
      <c r="B136" s="709"/>
      <c r="C136" s="709"/>
      <c r="D136" s="709"/>
      <c r="E136" s="709"/>
      <c r="F136" s="709"/>
      <c r="G136" s="709"/>
      <c r="H136" s="709"/>
      <c r="I136" s="709"/>
      <c r="J136" s="709"/>
      <c r="K136" s="709"/>
      <c r="L136" s="709"/>
      <c r="M136" s="709"/>
      <c r="N136" s="709"/>
      <c r="O136" s="709"/>
      <c r="P136" s="709"/>
      <c r="Q136" s="709"/>
      <c r="R136" s="709"/>
      <c r="S136" s="709"/>
      <c r="T136" s="709"/>
      <c r="U136" s="709"/>
      <c r="V136" s="709"/>
      <c r="W136" s="709"/>
      <c r="X136" s="709"/>
      <c r="Y136" s="709"/>
      <c r="Z136" s="709"/>
      <c r="AA136" s="709"/>
      <c r="AB136" s="709"/>
      <c r="AC136" s="709"/>
      <c r="AD136" s="709"/>
      <c r="AE136" s="709"/>
      <c r="AF136" s="709"/>
      <c r="AG136" s="709"/>
      <c r="AH136" s="709"/>
      <c r="AI136" s="709"/>
      <c r="AJ136" s="709"/>
      <c r="AK136" s="709"/>
      <c r="AL136" s="709"/>
    </row>
    <row r="137" spans="1:38" ht="12.75">
      <c r="A137" s="709"/>
      <c r="B137" s="709"/>
      <c r="C137" s="709"/>
      <c r="D137" s="709"/>
      <c r="E137" s="709"/>
      <c r="F137" s="709"/>
      <c r="G137" s="709"/>
      <c r="H137" s="709"/>
      <c r="I137" s="709"/>
      <c r="J137" s="709"/>
      <c r="K137" s="709"/>
      <c r="L137" s="709"/>
      <c r="M137" s="709"/>
      <c r="N137" s="709"/>
      <c r="O137" s="709"/>
      <c r="P137" s="709"/>
      <c r="Q137" s="709"/>
      <c r="R137" s="709"/>
      <c r="S137" s="709"/>
      <c r="T137" s="709"/>
      <c r="U137" s="709"/>
      <c r="V137" s="709"/>
      <c r="W137" s="709"/>
      <c r="X137" s="709"/>
      <c r="Y137" s="709"/>
      <c r="Z137" s="709"/>
      <c r="AA137" s="709"/>
      <c r="AB137" s="709"/>
      <c r="AC137" s="709"/>
      <c r="AD137" s="709"/>
      <c r="AE137" s="709"/>
      <c r="AF137" s="709"/>
      <c r="AG137" s="709"/>
      <c r="AH137" s="709"/>
      <c r="AI137" s="709"/>
      <c r="AJ137" s="709"/>
      <c r="AK137" s="709"/>
      <c r="AL137" s="709"/>
    </row>
    <row r="138" spans="1:38" ht="12.75">
      <c r="A138" s="709"/>
      <c r="B138" s="709"/>
      <c r="C138" s="709"/>
      <c r="D138" s="709"/>
      <c r="E138" s="709"/>
      <c r="F138" s="709"/>
      <c r="G138" s="709"/>
      <c r="H138" s="709"/>
      <c r="I138" s="709"/>
      <c r="J138" s="709"/>
      <c r="K138" s="709"/>
      <c r="L138" s="709"/>
      <c r="M138" s="709"/>
      <c r="N138" s="709"/>
      <c r="O138" s="709"/>
      <c r="P138" s="709"/>
      <c r="Q138" s="709"/>
      <c r="R138" s="709"/>
      <c r="S138" s="709"/>
      <c r="T138" s="709"/>
      <c r="U138" s="709"/>
      <c r="V138" s="709"/>
      <c r="W138" s="709"/>
      <c r="X138" s="709"/>
      <c r="Y138" s="709"/>
      <c r="Z138" s="709"/>
      <c r="AA138" s="709"/>
      <c r="AB138" s="709"/>
      <c r="AC138" s="709"/>
      <c r="AD138" s="709"/>
      <c r="AE138" s="709"/>
      <c r="AF138" s="709"/>
      <c r="AG138" s="709"/>
      <c r="AH138" s="709"/>
      <c r="AI138" s="709"/>
      <c r="AJ138" s="709"/>
      <c r="AK138" s="709"/>
      <c r="AL138" s="709"/>
    </row>
    <row r="139" spans="1:38" ht="12.75">
      <c r="A139" s="709"/>
      <c r="B139" s="709"/>
      <c r="C139" s="709"/>
      <c r="D139" s="709"/>
      <c r="E139" s="709"/>
      <c r="F139" s="709"/>
      <c r="G139" s="709"/>
      <c r="H139" s="709"/>
      <c r="I139" s="709"/>
      <c r="J139" s="709"/>
      <c r="K139" s="709"/>
      <c r="L139" s="709"/>
      <c r="M139" s="709"/>
      <c r="N139" s="709"/>
      <c r="O139" s="709"/>
      <c r="P139" s="709"/>
      <c r="Q139" s="709"/>
      <c r="R139" s="709"/>
      <c r="S139" s="709"/>
      <c r="T139" s="709"/>
      <c r="U139" s="709"/>
      <c r="V139" s="709"/>
      <c r="W139" s="709"/>
      <c r="X139" s="709"/>
      <c r="Y139" s="709"/>
      <c r="Z139" s="709"/>
      <c r="AA139" s="709"/>
      <c r="AB139" s="709"/>
      <c r="AC139" s="709"/>
      <c r="AD139" s="709"/>
      <c r="AE139" s="709"/>
      <c r="AF139" s="709"/>
      <c r="AG139" s="709"/>
      <c r="AH139" s="709"/>
      <c r="AI139" s="709"/>
      <c r="AJ139" s="709"/>
      <c r="AK139" s="709"/>
      <c r="AL139" s="709"/>
    </row>
    <row r="140" spans="1:38" ht="12.75">
      <c r="A140" s="709"/>
      <c r="B140" s="709"/>
      <c r="C140" s="709"/>
      <c r="D140" s="709"/>
      <c r="E140" s="709"/>
      <c r="F140" s="709"/>
      <c r="G140" s="709"/>
      <c r="H140" s="709"/>
      <c r="I140" s="709"/>
      <c r="J140" s="709"/>
      <c r="K140" s="709"/>
      <c r="L140" s="709"/>
      <c r="M140" s="709"/>
      <c r="N140" s="709"/>
      <c r="O140" s="709"/>
      <c r="P140" s="709"/>
      <c r="Q140" s="709"/>
      <c r="R140" s="709"/>
      <c r="S140" s="709"/>
      <c r="T140" s="709"/>
      <c r="U140" s="709"/>
      <c r="V140" s="709"/>
      <c r="W140" s="709"/>
      <c r="X140" s="709"/>
      <c r="Y140" s="709"/>
      <c r="Z140" s="709"/>
      <c r="AA140" s="709"/>
      <c r="AB140" s="709"/>
      <c r="AC140" s="709"/>
      <c r="AD140" s="709"/>
      <c r="AE140" s="709"/>
      <c r="AF140" s="709"/>
      <c r="AG140" s="709"/>
      <c r="AH140" s="709"/>
      <c r="AI140" s="709"/>
      <c r="AJ140" s="709"/>
      <c r="AK140" s="709"/>
      <c r="AL140" s="709"/>
    </row>
    <row r="141" spans="1:38" ht="12.75">
      <c r="A141" s="709"/>
      <c r="B141" s="709"/>
      <c r="C141" s="709"/>
      <c r="D141" s="709"/>
      <c r="E141" s="709"/>
      <c r="F141" s="709"/>
      <c r="G141" s="709"/>
      <c r="H141" s="709"/>
      <c r="I141" s="709"/>
      <c r="J141" s="709"/>
      <c r="K141" s="709"/>
      <c r="L141" s="709"/>
      <c r="M141" s="709"/>
      <c r="N141" s="709"/>
      <c r="O141" s="709"/>
      <c r="P141" s="709"/>
      <c r="Q141" s="709"/>
      <c r="R141" s="709"/>
      <c r="S141" s="709"/>
      <c r="T141" s="709"/>
      <c r="U141" s="709"/>
      <c r="V141" s="709"/>
      <c r="W141" s="709"/>
      <c r="X141" s="709"/>
      <c r="Y141" s="709"/>
      <c r="Z141" s="709"/>
      <c r="AA141" s="709"/>
      <c r="AB141" s="709"/>
      <c r="AC141" s="709"/>
      <c r="AD141" s="709"/>
      <c r="AE141" s="709"/>
      <c r="AF141" s="709"/>
      <c r="AG141" s="709"/>
      <c r="AH141" s="709"/>
      <c r="AI141" s="709"/>
      <c r="AJ141" s="709"/>
      <c r="AK141" s="709"/>
      <c r="AL141" s="709"/>
    </row>
    <row r="142" spans="1:38" ht="12.75">
      <c r="A142" s="709"/>
      <c r="B142" s="709"/>
      <c r="C142" s="709"/>
      <c r="D142" s="709"/>
      <c r="E142" s="709"/>
      <c r="F142" s="709"/>
      <c r="G142" s="709"/>
      <c r="H142" s="709"/>
      <c r="I142" s="709"/>
      <c r="J142" s="709"/>
      <c r="K142" s="709"/>
      <c r="L142" s="709"/>
      <c r="M142" s="709"/>
      <c r="N142" s="709"/>
      <c r="O142" s="709"/>
      <c r="P142" s="709"/>
      <c r="Q142" s="709"/>
      <c r="R142" s="709"/>
      <c r="S142" s="709"/>
      <c r="T142" s="709"/>
      <c r="U142" s="709"/>
      <c r="V142" s="709"/>
      <c r="W142" s="709"/>
      <c r="X142" s="709"/>
      <c r="Y142" s="709"/>
      <c r="Z142" s="709"/>
      <c r="AA142" s="709"/>
      <c r="AB142" s="709"/>
      <c r="AC142" s="709"/>
      <c r="AD142" s="709"/>
      <c r="AE142" s="709"/>
      <c r="AF142" s="709"/>
      <c r="AG142" s="709"/>
      <c r="AH142" s="709"/>
      <c r="AI142" s="709"/>
      <c r="AJ142" s="709"/>
      <c r="AK142" s="709"/>
      <c r="AL142" s="709"/>
    </row>
    <row r="143" spans="1:38" ht="12.75">
      <c r="A143" s="709"/>
      <c r="B143" s="709"/>
      <c r="C143" s="709"/>
      <c r="D143" s="709"/>
      <c r="E143" s="709"/>
      <c r="F143" s="709"/>
      <c r="G143" s="709"/>
      <c r="H143" s="709"/>
      <c r="I143" s="709"/>
      <c r="J143" s="709"/>
      <c r="K143" s="709"/>
      <c r="L143" s="709"/>
      <c r="M143" s="709"/>
      <c r="N143" s="709"/>
      <c r="O143" s="709"/>
      <c r="P143" s="709"/>
      <c r="Q143" s="709"/>
      <c r="R143" s="709"/>
      <c r="S143" s="709"/>
      <c r="T143" s="709"/>
      <c r="U143" s="709"/>
      <c r="V143" s="709"/>
      <c r="W143" s="709"/>
      <c r="X143" s="709"/>
      <c r="Y143" s="709"/>
      <c r="Z143" s="709"/>
      <c r="AA143" s="709"/>
      <c r="AB143" s="709"/>
      <c r="AC143" s="709"/>
      <c r="AD143" s="709"/>
      <c r="AE143" s="709"/>
      <c r="AF143" s="709"/>
      <c r="AG143" s="709"/>
      <c r="AH143" s="709"/>
      <c r="AI143" s="709"/>
      <c r="AJ143" s="709"/>
      <c r="AK143" s="709"/>
      <c r="AL143" s="709"/>
    </row>
    <row r="144" spans="1:38" ht="12.75">
      <c r="A144" s="709"/>
      <c r="B144" s="709"/>
      <c r="C144" s="709"/>
      <c r="D144" s="709"/>
      <c r="E144" s="709"/>
      <c r="F144" s="709"/>
      <c r="G144" s="709"/>
      <c r="H144" s="709"/>
      <c r="I144" s="709"/>
      <c r="J144" s="709"/>
      <c r="K144" s="709"/>
      <c r="L144" s="709"/>
      <c r="M144" s="709"/>
      <c r="N144" s="709"/>
      <c r="O144" s="709"/>
      <c r="P144" s="709"/>
      <c r="Q144" s="709"/>
      <c r="R144" s="709"/>
      <c r="S144" s="709"/>
      <c r="T144" s="709"/>
      <c r="U144" s="709"/>
      <c r="V144" s="709"/>
      <c r="W144" s="709"/>
      <c r="X144" s="709"/>
      <c r="Y144" s="709"/>
      <c r="Z144" s="709"/>
      <c r="AA144" s="709"/>
      <c r="AB144" s="709"/>
      <c r="AC144" s="709"/>
      <c r="AD144" s="709"/>
      <c r="AE144" s="709"/>
      <c r="AF144" s="709"/>
      <c r="AG144" s="709"/>
      <c r="AH144" s="709"/>
      <c r="AI144" s="709"/>
      <c r="AJ144" s="709"/>
      <c r="AK144" s="709"/>
      <c r="AL144" s="709"/>
    </row>
    <row r="145" spans="1:38" ht="12.75">
      <c r="A145" s="709"/>
      <c r="B145" s="709"/>
      <c r="C145" s="709"/>
      <c r="D145" s="709"/>
      <c r="E145" s="709"/>
      <c r="F145" s="709"/>
      <c r="G145" s="709"/>
      <c r="H145" s="709"/>
      <c r="I145" s="709"/>
      <c r="J145" s="709"/>
      <c r="K145" s="709"/>
      <c r="L145" s="709"/>
      <c r="M145" s="709"/>
      <c r="N145" s="709"/>
      <c r="O145" s="709"/>
      <c r="P145" s="709"/>
      <c r="Q145" s="709"/>
      <c r="R145" s="709"/>
      <c r="S145" s="709"/>
      <c r="T145" s="709"/>
      <c r="U145" s="709"/>
      <c r="V145" s="709"/>
      <c r="W145" s="709"/>
      <c r="X145" s="709"/>
      <c r="Y145" s="709"/>
      <c r="Z145" s="709"/>
      <c r="AA145" s="709"/>
      <c r="AB145" s="709"/>
      <c r="AC145" s="709"/>
      <c r="AD145" s="709"/>
      <c r="AE145" s="709"/>
      <c r="AF145" s="709"/>
      <c r="AG145" s="709"/>
      <c r="AH145" s="709"/>
      <c r="AI145" s="709"/>
      <c r="AJ145" s="709"/>
      <c r="AK145" s="709"/>
      <c r="AL145" s="709"/>
    </row>
    <row r="146" spans="1:38" ht="12.75">
      <c r="A146" s="709"/>
      <c r="B146" s="709"/>
      <c r="C146" s="709"/>
      <c r="D146" s="709"/>
      <c r="E146" s="709"/>
      <c r="F146" s="709"/>
      <c r="G146" s="709"/>
      <c r="H146" s="709"/>
      <c r="I146" s="709"/>
      <c r="J146" s="709"/>
      <c r="K146" s="709"/>
      <c r="L146" s="709"/>
      <c r="M146" s="709"/>
      <c r="N146" s="709"/>
      <c r="O146" s="709"/>
      <c r="P146" s="709"/>
      <c r="Q146" s="709"/>
      <c r="R146" s="709"/>
      <c r="S146" s="709"/>
      <c r="T146" s="709"/>
      <c r="U146" s="709"/>
      <c r="V146" s="709"/>
      <c r="W146" s="709"/>
      <c r="X146" s="709"/>
      <c r="Y146" s="709"/>
      <c r="Z146" s="709"/>
      <c r="AA146" s="709"/>
      <c r="AB146" s="709"/>
      <c r="AC146" s="709"/>
      <c r="AD146" s="709"/>
      <c r="AE146" s="709"/>
      <c r="AF146" s="709"/>
      <c r="AG146" s="709"/>
      <c r="AH146" s="709"/>
      <c r="AI146" s="709"/>
      <c r="AJ146" s="709"/>
      <c r="AK146" s="709"/>
      <c r="AL146" s="709"/>
    </row>
    <row r="147" spans="1:38" ht="12.75">
      <c r="A147" s="709"/>
      <c r="B147" s="709"/>
      <c r="C147" s="709"/>
      <c r="D147" s="709"/>
      <c r="E147" s="709"/>
      <c r="F147" s="709"/>
      <c r="G147" s="709"/>
      <c r="H147" s="709"/>
      <c r="I147" s="709"/>
      <c r="J147" s="709"/>
      <c r="K147" s="709"/>
      <c r="L147" s="709"/>
      <c r="M147" s="709"/>
      <c r="N147" s="709"/>
      <c r="O147" s="709"/>
      <c r="P147" s="709"/>
      <c r="Q147" s="709"/>
      <c r="R147" s="709"/>
      <c r="S147" s="709"/>
      <c r="T147" s="709"/>
      <c r="U147" s="709"/>
      <c r="V147" s="709"/>
      <c r="W147" s="709"/>
      <c r="X147" s="709"/>
      <c r="Y147" s="709"/>
      <c r="Z147" s="709"/>
      <c r="AA147" s="709"/>
      <c r="AB147" s="709"/>
      <c r="AC147" s="709"/>
      <c r="AD147" s="709"/>
      <c r="AE147" s="709"/>
      <c r="AF147" s="709"/>
      <c r="AG147" s="709"/>
      <c r="AH147" s="709"/>
      <c r="AI147" s="709"/>
      <c r="AJ147" s="709"/>
      <c r="AK147" s="709"/>
      <c r="AL147" s="709"/>
    </row>
    <row r="148" spans="1:38" ht="12.75">
      <c r="A148" s="709"/>
      <c r="B148" s="709"/>
      <c r="C148" s="709"/>
      <c r="D148" s="709"/>
      <c r="E148" s="709"/>
      <c r="F148" s="709"/>
      <c r="G148" s="709"/>
      <c r="H148" s="709"/>
      <c r="I148" s="709"/>
      <c r="J148" s="709"/>
      <c r="K148" s="709"/>
      <c r="L148" s="709"/>
      <c r="M148" s="709"/>
      <c r="N148" s="709"/>
      <c r="O148" s="709"/>
      <c r="P148" s="709"/>
      <c r="Q148" s="709"/>
      <c r="R148" s="709"/>
      <c r="S148" s="709"/>
      <c r="T148" s="709"/>
      <c r="U148" s="709"/>
      <c r="V148" s="709"/>
      <c r="W148" s="709"/>
      <c r="X148" s="709"/>
      <c r="Y148" s="709"/>
      <c r="Z148" s="709"/>
      <c r="AA148" s="709"/>
      <c r="AB148" s="709"/>
      <c r="AC148" s="709"/>
      <c r="AD148" s="709"/>
      <c r="AE148" s="709"/>
      <c r="AF148" s="709"/>
      <c r="AG148" s="709"/>
      <c r="AH148" s="709"/>
      <c r="AI148" s="709"/>
      <c r="AJ148" s="709"/>
      <c r="AK148" s="709"/>
      <c r="AL148" s="709"/>
    </row>
    <row r="149" spans="1:38" ht="12.75">
      <c r="A149" s="709"/>
      <c r="B149" s="709"/>
      <c r="C149" s="709"/>
      <c r="D149" s="709"/>
      <c r="E149" s="709"/>
      <c r="F149" s="709"/>
      <c r="G149" s="709"/>
      <c r="H149" s="709"/>
      <c r="I149" s="709"/>
      <c r="J149" s="709"/>
      <c r="K149" s="709"/>
      <c r="L149" s="709"/>
      <c r="M149" s="709"/>
      <c r="N149" s="709"/>
      <c r="O149" s="709"/>
      <c r="P149" s="709"/>
      <c r="Q149" s="709"/>
      <c r="R149" s="709"/>
      <c r="S149" s="709"/>
      <c r="T149" s="709"/>
      <c r="U149" s="709"/>
      <c r="V149" s="709"/>
      <c r="W149" s="709"/>
      <c r="X149" s="709"/>
      <c r="Y149" s="709"/>
      <c r="Z149" s="709"/>
      <c r="AA149" s="709"/>
      <c r="AB149" s="709"/>
      <c r="AC149" s="709"/>
      <c r="AD149" s="709"/>
      <c r="AE149" s="709"/>
      <c r="AF149" s="709"/>
      <c r="AG149" s="709"/>
      <c r="AH149" s="709"/>
      <c r="AI149" s="709"/>
      <c r="AJ149" s="709"/>
      <c r="AK149" s="709"/>
      <c r="AL149" s="709"/>
    </row>
    <row r="150" spans="1:38" ht="12.75">
      <c r="A150" s="709"/>
      <c r="B150" s="709"/>
      <c r="C150" s="709"/>
      <c r="D150" s="709"/>
      <c r="E150" s="709"/>
      <c r="F150" s="709"/>
      <c r="G150" s="709"/>
      <c r="H150" s="709"/>
      <c r="I150" s="709"/>
      <c r="J150" s="709"/>
      <c r="K150" s="709"/>
      <c r="L150" s="709"/>
      <c r="M150" s="709"/>
      <c r="N150" s="709"/>
      <c r="O150" s="709"/>
      <c r="P150" s="709"/>
      <c r="Q150" s="709"/>
      <c r="R150" s="709"/>
      <c r="S150" s="709"/>
      <c r="T150" s="709"/>
      <c r="U150" s="709"/>
      <c r="V150" s="709"/>
      <c r="W150" s="709"/>
      <c r="X150" s="709"/>
      <c r="Y150" s="709"/>
      <c r="Z150" s="709"/>
      <c r="AA150" s="709"/>
      <c r="AB150" s="709"/>
      <c r="AC150" s="709"/>
      <c r="AD150" s="709"/>
      <c r="AE150" s="709"/>
      <c r="AF150" s="709"/>
      <c r="AG150" s="709"/>
      <c r="AH150" s="709"/>
      <c r="AI150" s="709"/>
      <c r="AJ150" s="709"/>
      <c r="AK150" s="709"/>
      <c r="AL150" s="709"/>
    </row>
    <row r="151" spans="1:38" ht="12.75">
      <c r="A151" s="709"/>
      <c r="B151" s="709"/>
      <c r="C151" s="709"/>
      <c r="D151" s="709"/>
      <c r="E151" s="709"/>
      <c r="F151" s="709"/>
      <c r="G151" s="709"/>
      <c r="H151" s="709"/>
      <c r="I151" s="709"/>
      <c r="J151" s="709"/>
      <c r="K151" s="709"/>
      <c r="L151" s="709"/>
      <c r="M151" s="709"/>
      <c r="N151" s="709"/>
      <c r="O151" s="709"/>
      <c r="P151" s="709"/>
      <c r="Q151" s="709"/>
      <c r="R151" s="709"/>
      <c r="S151" s="709"/>
      <c r="T151" s="709"/>
      <c r="U151" s="709"/>
      <c r="V151" s="709"/>
      <c r="W151" s="709"/>
      <c r="X151" s="709"/>
      <c r="Y151" s="709"/>
      <c r="Z151" s="709"/>
      <c r="AA151" s="709"/>
      <c r="AB151" s="709"/>
      <c r="AC151" s="709"/>
      <c r="AD151" s="709"/>
      <c r="AE151" s="709"/>
      <c r="AF151" s="709"/>
      <c r="AG151" s="709"/>
      <c r="AH151" s="709"/>
      <c r="AI151" s="709"/>
      <c r="AJ151" s="709"/>
      <c r="AK151" s="709"/>
      <c r="AL151" s="709"/>
    </row>
    <row r="152" spans="1:38" ht="12.75">
      <c r="A152" s="709"/>
      <c r="B152" s="709"/>
      <c r="C152" s="709"/>
      <c r="D152" s="709"/>
      <c r="E152" s="709"/>
      <c r="F152" s="709"/>
      <c r="G152" s="709"/>
      <c r="H152" s="709"/>
      <c r="I152" s="709"/>
      <c r="J152" s="709"/>
      <c r="K152" s="709"/>
      <c r="L152" s="709"/>
      <c r="M152" s="709"/>
      <c r="N152" s="709"/>
      <c r="O152" s="709"/>
      <c r="P152" s="709"/>
      <c r="Q152" s="709"/>
      <c r="R152" s="709"/>
      <c r="S152" s="709"/>
      <c r="T152" s="709"/>
      <c r="U152" s="709"/>
      <c r="V152" s="709"/>
      <c r="W152" s="709"/>
      <c r="X152" s="709"/>
      <c r="Y152" s="709"/>
      <c r="Z152" s="709"/>
      <c r="AA152" s="709"/>
      <c r="AB152" s="709"/>
      <c r="AC152" s="709"/>
      <c r="AD152" s="709"/>
      <c r="AE152" s="709"/>
      <c r="AF152" s="709"/>
      <c r="AG152" s="709"/>
      <c r="AH152" s="709"/>
      <c r="AI152" s="709"/>
      <c r="AJ152" s="709"/>
      <c r="AK152" s="709"/>
      <c r="AL152" s="709"/>
    </row>
    <row r="153" spans="1:38" ht="12.75">
      <c r="A153" s="709"/>
      <c r="B153" s="709"/>
      <c r="C153" s="709"/>
      <c r="D153" s="709"/>
      <c r="E153" s="709"/>
      <c r="F153" s="709"/>
      <c r="G153" s="709"/>
      <c r="H153" s="709"/>
      <c r="I153" s="709"/>
      <c r="J153" s="709"/>
      <c r="K153" s="709"/>
      <c r="L153" s="709"/>
      <c r="M153" s="709"/>
      <c r="N153" s="709"/>
      <c r="O153" s="709"/>
      <c r="P153" s="709"/>
      <c r="Q153" s="709"/>
      <c r="R153" s="709"/>
      <c r="S153" s="709"/>
      <c r="T153" s="709"/>
      <c r="U153" s="709"/>
      <c r="V153" s="709"/>
      <c r="W153" s="709"/>
      <c r="X153" s="709"/>
      <c r="Y153" s="709"/>
      <c r="Z153" s="709"/>
      <c r="AA153" s="709"/>
      <c r="AB153" s="709"/>
      <c r="AC153" s="709"/>
      <c r="AD153" s="709"/>
      <c r="AE153" s="709"/>
      <c r="AF153" s="709"/>
      <c r="AG153" s="709"/>
      <c r="AH153" s="709"/>
      <c r="AI153" s="709"/>
      <c r="AJ153" s="709"/>
      <c r="AK153" s="709"/>
      <c r="AL153" s="709"/>
    </row>
    <row r="154" spans="1:38" ht="12.75">
      <c r="A154" s="709"/>
      <c r="B154" s="709"/>
      <c r="C154" s="709"/>
      <c r="D154" s="709"/>
      <c r="E154" s="709"/>
      <c r="F154" s="709"/>
      <c r="G154" s="709"/>
      <c r="H154" s="709"/>
      <c r="I154" s="709"/>
      <c r="J154" s="709"/>
      <c r="K154" s="709"/>
      <c r="L154" s="709"/>
      <c r="M154" s="709"/>
      <c r="N154" s="709"/>
      <c r="O154" s="709"/>
      <c r="P154" s="709"/>
      <c r="Q154" s="709"/>
      <c r="R154" s="709"/>
      <c r="S154" s="709"/>
      <c r="T154" s="709"/>
      <c r="U154" s="709"/>
      <c r="V154" s="709"/>
      <c r="W154" s="709"/>
      <c r="X154" s="709"/>
      <c r="Y154" s="709"/>
      <c r="Z154" s="709"/>
      <c r="AA154" s="709"/>
      <c r="AB154" s="709"/>
      <c r="AC154" s="709"/>
      <c r="AD154" s="709"/>
      <c r="AE154" s="709"/>
      <c r="AF154" s="709"/>
      <c r="AG154" s="709"/>
      <c r="AH154" s="709"/>
      <c r="AI154" s="709"/>
      <c r="AJ154" s="709"/>
      <c r="AK154" s="709"/>
      <c r="AL154" s="709"/>
    </row>
    <row r="155" spans="1:38" ht="12.75">
      <c r="A155" s="709"/>
      <c r="B155" s="709"/>
      <c r="C155" s="709"/>
      <c r="D155" s="709"/>
      <c r="E155" s="709"/>
      <c r="F155" s="709"/>
      <c r="G155" s="709"/>
      <c r="H155" s="709"/>
      <c r="I155" s="709"/>
      <c r="J155" s="709"/>
      <c r="K155" s="709"/>
      <c r="L155" s="709"/>
      <c r="M155" s="709"/>
      <c r="N155" s="709"/>
      <c r="O155" s="709"/>
      <c r="P155" s="709"/>
      <c r="Q155" s="709"/>
      <c r="R155" s="709"/>
      <c r="S155" s="709"/>
      <c r="T155" s="709"/>
      <c r="U155" s="709"/>
      <c r="V155" s="709"/>
      <c r="W155" s="709"/>
      <c r="X155" s="709"/>
      <c r="Y155" s="709"/>
      <c r="Z155" s="709"/>
      <c r="AA155" s="709"/>
      <c r="AB155" s="709"/>
      <c r="AC155" s="709"/>
      <c r="AD155" s="709"/>
      <c r="AE155" s="709"/>
      <c r="AF155" s="709"/>
      <c r="AG155" s="709"/>
      <c r="AH155" s="709"/>
      <c r="AI155" s="709"/>
      <c r="AJ155" s="709"/>
      <c r="AK155" s="709"/>
      <c r="AL155" s="709"/>
    </row>
    <row r="156" spans="1:38" ht="12.75">
      <c r="A156" s="709"/>
      <c r="B156" s="709"/>
      <c r="C156" s="709"/>
      <c r="D156" s="709"/>
      <c r="E156" s="709"/>
      <c r="F156" s="709"/>
      <c r="G156" s="709"/>
      <c r="H156" s="709"/>
      <c r="I156" s="709"/>
      <c r="J156" s="709"/>
      <c r="K156" s="709"/>
      <c r="L156" s="709"/>
      <c r="M156" s="709"/>
      <c r="N156" s="709"/>
      <c r="O156" s="709"/>
      <c r="P156" s="709"/>
      <c r="Q156" s="709"/>
      <c r="R156" s="709"/>
      <c r="S156" s="709"/>
      <c r="T156" s="709"/>
      <c r="U156" s="709"/>
      <c r="V156" s="709"/>
      <c r="W156" s="709"/>
      <c r="X156" s="709"/>
      <c r="Y156" s="709"/>
      <c r="Z156" s="709"/>
      <c r="AA156" s="709"/>
      <c r="AB156" s="709"/>
      <c r="AC156" s="709"/>
      <c r="AD156" s="709"/>
      <c r="AE156" s="709"/>
      <c r="AF156" s="709"/>
      <c r="AG156" s="709"/>
      <c r="AH156" s="709"/>
      <c r="AI156" s="709"/>
      <c r="AJ156" s="709"/>
      <c r="AK156" s="709"/>
      <c r="AL156" s="709"/>
    </row>
    <row r="157" spans="1:38" ht="12.75">
      <c r="A157" s="709"/>
      <c r="B157" s="709"/>
      <c r="C157" s="709"/>
      <c r="D157" s="709"/>
      <c r="E157" s="709"/>
      <c r="F157" s="709"/>
      <c r="G157" s="709"/>
      <c r="H157" s="709"/>
      <c r="I157" s="709"/>
      <c r="J157" s="709"/>
      <c r="K157" s="709"/>
      <c r="L157" s="709"/>
      <c r="M157" s="709"/>
      <c r="N157" s="709"/>
      <c r="O157" s="709"/>
      <c r="P157" s="709"/>
      <c r="Q157" s="709"/>
      <c r="R157" s="709"/>
      <c r="S157" s="709"/>
      <c r="T157" s="709"/>
      <c r="U157" s="709"/>
      <c r="V157" s="709"/>
      <c r="W157" s="709"/>
      <c r="X157" s="709"/>
      <c r="Y157" s="709"/>
      <c r="Z157" s="709"/>
      <c r="AA157" s="709"/>
      <c r="AB157" s="709"/>
      <c r="AC157" s="709"/>
      <c r="AD157" s="709"/>
      <c r="AE157" s="709"/>
      <c r="AF157" s="709"/>
      <c r="AG157" s="709"/>
      <c r="AH157" s="709"/>
      <c r="AI157" s="709"/>
      <c r="AJ157" s="709"/>
      <c r="AK157" s="709"/>
      <c r="AL157" s="709"/>
    </row>
    <row r="158" spans="1:38" ht="12.75">
      <c r="A158" s="709"/>
      <c r="B158" s="709"/>
      <c r="C158" s="709"/>
      <c r="D158" s="709"/>
      <c r="E158" s="709"/>
      <c r="F158" s="709"/>
      <c r="G158" s="709"/>
      <c r="H158" s="709"/>
      <c r="I158" s="709"/>
      <c r="J158" s="709"/>
      <c r="K158" s="709"/>
      <c r="L158" s="709"/>
      <c r="M158" s="709"/>
      <c r="N158" s="709"/>
      <c r="O158" s="709"/>
      <c r="P158" s="709"/>
      <c r="Q158" s="709"/>
      <c r="R158" s="709"/>
      <c r="S158" s="709"/>
      <c r="T158" s="709"/>
      <c r="U158" s="709"/>
      <c r="V158" s="709"/>
      <c r="W158" s="709"/>
      <c r="X158" s="709"/>
      <c r="Y158" s="709"/>
      <c r="Z158" s="709"/>
      <c r="AA158" s="709"/>
      <c r="AB158" s="709"/>
      <c r="AC158" s="709"/>
      <c r="AD158" s="709"/>
      <c r="AE158" s="709"/>
      <c r="AF158" s="709"/>
      <c r="AG158" s="709"/>
      <c r="AH158" s="709"/>
      <c r="AI158" s="709"/>
      <c r="AJ158" s="709"/>
      <c r="AK158" s="709"/>
      <c r="AL158" s="709"/>
    </row>
    <row r="159" spans="1:38" ht="12.75">
      <c r="A159" s="709"/>
      <c r="B159" s="709"/>
      <c r="C159" s="709"/>
      <c r="D159" s="709"/>
      <c r="E159" s="709"/>
      <c r="F159" s="709"/>
      <c r="G159" s="709"/>
      <c r="H159" s="709"/>
      <c r="I159" s="709"/>
      <c r="J159" s="709"/>
      <c r="K159" s="709"/>
      <c r="L159" s="709"/>
      <c r="M159" s="709"/>
      <c r="N159" s="709"/>
      <c r="O159" s="709"/>
      <c r="P159" s="709"/>
      <c r="Q159" s="709"/>
      <c r="R159" s="709"/>
      <c r="S159" s="709"/>
      <c r="T159" s="709"/>
      <c r="U159" s="709"/>
      <c r="V159" s="709"/>
      <c r="W159" s="709"/>
      <c r="X159" s="709"/>
      <c r="Y159" s="709"/>
      <c r="Z159" s="709"/>
      <c r="AA159" s="709"/>
      <c r="AB159" s="709"/>
      <c r="AC159" s="709"/>
      <c r="AD159" s="709"/>
      <c r="AE159" s="709"/>
      <c r="AF159" s="709"/>
      <c r="AG159" s="709"/>
      <c r="AH159" s="709"/>
      <c r="AI159" s="709"/>
      <c r="AJ159" s="709"/>
      <c r="AK159" s="709"/>
      <c r="AL159" s="709"/>
    </row>
    <row r="160" spans="1:38" ht="12.75">
      <c r="A160" s="709"/>
      <c r="B160" s="709"/>
      <c r="C160" s="709"/>
      <c r="D160" s="709"/>
      <c r="E160" s="709"/>
      <c r="F160" s="709"/>
      <c r="G160" s="709"/>
      <c r="H160" s="709"/>
      <c r="I160" s="709"/>
      <c r="J160" s="709"/>
      <c r="K160" s="709"/>
      <c r="L160" s="709"/>
      <c r="M160" s="709"/>
      <c r="N160" s="709"/>
      <c r="O160" s="709"/>
      <c r="P160" s="709"/>
      <c r="Q160" s="709"/>
      <c r="R160" s="709"/>
      <c r="S160" s="709"/>
      <c r="T160" s="709"/>
      <c r="U160" s="709"/>
      <c r="V160" s="709"/>
      <c r="W160" s="709"/>
      <c r="X160" s="709"/>
      <c r="Y160" s="709"/>
      <c r="Z160" s="709"/>
      <c r="AA160" s="709"/>
      <c r="AB160" s="709"/>
      <c r="AC160" s="709"/>
      <c r="AD160" s="709"/>
      <c r="AE160" s="709"/>
      <c r="AF160" s="709"/>
      <c r="AG160" s="709"/>
      <c r="AH160" s="709"/>
      <c r="AI160" s="709"/>
      <c r="AJ160" s="709"/>
      <c r="AK160" s="709"/>
      <c r="AL160" s="709"/>
    </row>
    <row r="161" spans="1:38" ht="12.75">
      <c r="A161" s="709"/>
      <c r="B161" s="709"/>
      <c r="C161" s="709"/>
      <c r="D161" s="709"/>
      <c r="E161" s="709"/>
      <c r="F161" s="709"/>
      <c r="G161" s="709"/>
      <c r="H161" s="709"/>
      <c r="I161" s="709"/>
      <c r="J161" s="709"/>
      <c r="K161" s="709"/>
      <c r="L161" s="709"/>
      <c r="M161" s="709"/>
      <c r="N161" s="709"/>
      <c r="O161" s="709"/>
      <c r="P161" s="709"/>
      <c r="Q161" s="709"/>
      <c r="R161" s="709"/>
      <c r="S161" s="709"/>
      <c r="T161" s="709"/>
      <c r="U161" s="709"/>
      <c r="V161" s="709"/>
      <c r="W161" s="709"/>
      <c r="X161" s="709"/>
      <c r="Y161" s="709"/>
      <c r="Z161" s="709"/>
      <c r="AA161" s="709"/>
      <c r="AB161" s="709"/>
      <c r="AC161" s="709"/>
      <c r="AD161" s="709"/>
      <c r="AE161" s="709"/>
      <c r="AF161" s="709"/>
      <c r="AG161" s="709"/>
      <c r="AH161" s="709"/>
      <c r="AI161" s="709"/>
      <c r="AJ161" s="709"/>
      <c r="AK161" s="709"/>
      <c r="AL161" s="709"/>
    </row>
    <row r="162" spans="1:38" ht="12.75">
      <c r="A162" s="709"/>
      <c r="B162" s="709"/>
      <c r="C162" s="709"/>
      <c r="D162" s="709"/>
      <c r="E162" s="709"/>
      <c r="F162" s="709"/>
      <c r="G162" s="709"/>
      <c r="H162" s="709"/>
      <c r="I162" s="709"/>
      <c r="J162" s="709"/>
      <c r="K162" s="709"/>
      <c r="L162" s="709"/>
      <c r="M162" s="709"/>
      <c r="N162" s="709"/>
      <c r="O162" s="709"/>
      <c r="P162" s="709"/>
      <c r="Q162" s="709"/>
      <c r="R162" s="709"/>
      <c r="S162" s="709"/>
      <c r="T162" s="709"/>
      <c r="U162" s="709"/>
      <c r="V162" s="709"/>
      <c r="W162" s="709"/>
      <c r="X162" s="709"/>
      <c r="Y162" s="709"/>
      <c r="Z162" s="709"/>
      <c r="AA162" s="709"/>
      <c r="AB162" s="709"/>
      <c r="AC162" s="709"/>
      <c r="AD162" s="709"/>
      <c r="AE162" s="709"/>
      <c r="AF162" s="709"/>
      <c r="AG162" s="709"/>
      <c r="AH162" s="709"/>
      <c r="AI162" s="709"/>
      <c r="AJ162" s="709"/>
      <c r="AK162" s="709"/>
      <c r="AL162" s="709"/>
    </row>
    <row r="163" spans="1:38" ht="12.75">
      <c r="A163" s="709"/>
      <c r="B163" s="709"/>
      <c r="C163" s="709"/>
      <c r="D163" s="709"/>
      <c r="E163" s="709"/>
      <c r="F163" s="709"/>
      <c r="G163" s="709"/>
      <c r="H163" s="709"/>
      <c r="I163" s="709"/>
      <c r="J163" s="709"/>
      <c r="K163" s="709"/>
      <c r="L163" s="709"/>
      <c r="M163" s="709"/>
      <c r="N163" s="709"/>
      <c r="O163" s="709"/>
      <c r="P163" s="709"/>
      <c r="Q163" s="709"/>
      <c r="R163" s="709"/>
      <c r="S163" s="709"/>
      <c r="T163" s="709"/>
      <c r="U163" s="709"/>
      <c r="V163" s="709"/>
      <c r="W163" s="709"/>
      <c r="X163" s="709"/>
      <c r="Y163" s="709"/>
      <c r="Z163" s="709"/>
      <c r="AA163" s="709"/>
      <c r="AB163" s="709"/>
      <c r="AC163" s="709"/>
      <c r="AD163" s="709"/>
      <c r="AE163" s="709"/>
      <c r="AF163" s="709"/>
      <c r="AG163" s="709"/>
      <c r="AH163" s="709"/>
      <c r="AI163" s="709"/>
      <c r="AJ163" s="709"/>
      <c r="AK163" s="709"/>
      <c r="AL163" s="709"/>
    </row>
    <row r="164" spans="1:38" ht="12.75">
      <c r="A164" s="709"/>
      <c r="B164" s="709"/>
      <c r="C164" s="709"/>
      <c r="D164" s="709"/>
      <c r="E164" s="709"/>
      <c r="F164" s="709"/>
      <c r="G164" s="709"/>
      <c r="H164" s="709"/>
      <c r="I164" s="709"/>
      <c r="J164" s="709"/>
      <c r="K164" s="709"/>
      <c r="L164" s="709"/>
      <c r="M164" s="709"/>
      <c r="N164" s="709"/>
      <c r="O164" s="709"/>
      <c r="P164" s="709"/>
      <c r="Q164" s="709"/>
      <c r="R164" s="709"/>
      <c r="S164" s="709"/>
      <c r="T164" s="709"/>
      <c r="U164" s="709"/>
      <c r="V164" s="709"/>
      <c r="W164" s="709"/>
      <c r="X164" s="709"/>
      <c r="Y164" s="709"/>
      <c r="Z164" s="709"/>
      <c r="AA164" s="709"/>
      <c r="AB164" s="709"/>
      <c r="AC164" s="709"/>
      <c r="AD164" s="709"/>
      <c r="AE164" s="709"/>
      <c r="AF164" s="709"/>
      <c r="AG164" s="709"/>
      <c r="AH164" s="709"/>
      <c r="AI164" s="709"/>
      <c r="AJ164" s="709"/>
      <c r="AK164" s="709"/>
      <c r="AL164" s="709"/>
    </row>
    <row r="165" spans="1:38" ht="12.75">
      <c r="A165" s="709"/>
      <c r="B165" s="709"/>
      <c r="C165" s="709"/>
      <c r="D165" s="709"/>
      <c r="E165" s="709"/>
      <c r="F165" s="709"/>
      <c r="G165" s="709"/>
      <c r="H165" s="709"/>
      <c r="I165" s="709"/>
      <c r="J165" s="709"/>
      <c r="K165" s="709"/>
      <c r="L165" s="709"/>
      <c r="M165" s="709"/>
      <c r="N165" s="709"/>
      <c r="O165" s="709"/>
      <c r="P165" s="709"/>
      <c r="Q165" s="709"/>
      <c r="R165" s="709"/>
      <c r="S165" s="709"/>
      <c r="T165" s="709"/>
      <c r="U165" s="709"/>
      <c r="V165" s="709"/>
      <c r="W165" s="709"/>
      <c r="X165" s="709"/>
      <c r="Y165" s="709"/>
      <c r="Z165" s="709"/>
      <c r="AA165" s="709"/>
      <c r="AB165" s="709"/>
      <c r="AC165" s="709"/>
      <c r="AD165" s="709"/>
      <c r="AE165" s="709"/>
      <c r="AF165" s="709"/>
      <c r="AG165" s="709"/>
      <c r="AH165" s="709"/>
      <c r="AI165" s="709"/>
      <c r="AJ165" s="709"/>
      <c r="AK165" s="709"/>
      <c r="AL165" s="709"/>
    </row>
    <row r="166" spans="1:38" ht="12.75">
      <c r="A166" s="709"/>
      <c r="B166" s="709"/>
      <c r="C166" s="709"/>
      <c r="D166" s="709"/>
      <c r="E166" s="709"/>
      <c r="F166" s="709"/>
      <c r="G166" s="709"/>
      <c r="H166" s="709"/>
      <c r="I166" s="709"/>
      <c r="J166" s="709"/>
      <c r="K166" s="709"/>
      <c r="L166" s="709"/>
      <c r="M166" s="709"/>
      <c r="N166" s="709"/>
      <c r="O166" s="709"/>
      <c r="P166" s="709"/>
      <c r="Q166" s="709"/>
      <c r="R166" s="709"/>
      <c r="S166" s="709"/>
      <c r="T166" s="709"/>
      <c r="U166" s="709"/>
      <c r="V166" s="709"/>
      <c r="W166" s="709"/>
      <c r="X166" s="709"/>
      <c r="Y166" s="709"/>
      <c r="Z166" s="709"/>
      <c r="AA166" s="709"/>
      <c r="AB166" s="709"/>
      <c r="AC166" s="709"/>
      <c r="AD166" s="709"/>
      <c r="AE166" s="709"/>
      <c r="AF166" s="709"/>
      <c r="AG166" s="709"/>
      <c r="AH166" s="709"/>
      <c r="AI166" s="709"/>
      <c r="AJ166" s="709"/>
      <c r="AK166" s="709"/>
      <c r="AL166" s="709"/>
    </row>
    <row r="167" spans="1:38" ht="12.75">
      <c r="A167" s="709"/>
      <c r="B167" s="709"/>
      <c r="C167" s="709"/>
      <c r="D167" s="709"/>
      <c r="E167" s="709"/>
      <c r="F167" s="709"/>
      <c r="G167" s="709"/>
      <c r="H167" s="709"/>
      <c r="I167" s="709"/>
      <c r="J167" s="709"/>
      <c r="K167" s="709"/>
      <c r="L167" s="709"/>
      <c r="M167" s="709"/>
      <c r="N167" s="709"/>
      <c r="O167" s="709"/>
      <c r="P167" s="709"/>
      <c r="Q167" s="709"/>
      <c r="R167" s="709"/>
      <c r="S167" s="709"/>
      <c r="T167" s="709"/>
      <c r="U167" s="709"/>
      <c r="V167" s="709"/>
      <c r="W167" s="709"/>
      <c r="X167" s="709"/>
      <c r="Y167" s="709"/>
      <c r="Z167" s="709"/>
      <c r="AA167" s="709"/>
      <c r="AB167" s="709"/>
      <c r="AC167" s="709"/>
      <c r="AD167" s="709"/>
      <c r="AE167" s="709"/>
      <c r="AF167" s="709"/>
      <c r="AG167" s="709"/>
      <c r="AH167" s="709"/>
      <c r="AI167" s="709"/>
      <c r="AJ167" s="709"/>
      <c r="AK167" s="709"/>
      <c r="AL167" s="709"/>
    </row>
    <row r="168" spans="1:38" ht="12.75">
      <c r="A168" s="709"/>
      <c r="B168" s="709"/>
      <c r="C168" s="709"/>
      <c r="D168" s="709"/>
      <c r="E168" s="709"/>
      <c r="F168" s="709"/>
      <c r="G168" s="709"/>
      <c r="H168" s="709"/>
      <c r="I168" s="709"/>
      <c r="J168" s="709"/>
      <c r="K168" s="709"/>
      <c r="L168" s="709"/>
      <c r="M168" s="709"/>
      <c r="N168" s="709"/>
      <c r="O168" s="709"/>
      <c r="P168" s="709"/>
      <c r="Q168" s="709"/>
      <c r="R168" s="709"/>
      <c r="S168" s="709"/>
      <c r="T168" s="709"/>
      <c r="U168" s="709"/>
      <c r="V168" s="709"/>
      <c r="W168" s="709"/>
      <c r="X168" s="709"/>
      <c r="Y168" s="709"/>
      <c r="Z168" s="709"/>
      <c r="AA168" s="709"/>
      <c r="AB168" s="709"/>
      <c r="AC168" s="709"/>
      <c r="AD168" s="709"/>
      <c r="AE168" s="709"/>
      <c r="AF168" s="709"/>
      <c r="AG168" s="709"/>
      <c r="AH168" s="709"/>
      <c r="AI168" s="709"/>
      <c r="AJ168" s="709"/>
      <c r="AK168" s="709"/>
      <c r="AL168" s="709"/>
    </row>
    <row r="169" spans="1:38" ht="12.75">
      <c r="A169" s="709"/>
      <c r="B169" s="709"/>
      <c r="C169" s="709"/>
      <c r="D169" s="709"/>
      <c r="E169" s="709"/>
      <c r="F169" s="709"/>
      <c r="G169" s="709"/>
      <c r="H169" s="709"/>
      <c r="I169" s="709"/>
      <c r="J169" s="709"/>
      <c r="K169" s="709"/>
      <c r="L169" s="709"/>
      <c r="M169" s="709"/>
      <c r="N169" s="709"/>
      <c r="O169" s="709"/>
      <c r="P169" s="709"/>
      <c r="Q169" s="709"/>
      <c r="R169" s="709"/>
      <c r="S169" s="709"/>
      <c r="T169" s="709"/>
      <c r="U169" s="709"/>
      <c r="V169" s="709"/>
      <c r="W169" s="709"/>
      <c r="X169" s="709"/>
      <c r="Y169" s="709"/>
      <c r="Z169" s="709"/>
      <c r="AA169" s="709"/>
      <c r="AB169" s="709"/>
      <c r="AC169" s="709"/>
      <c r="AD169" s="709"/>
      <c r="AE169" s="709"/>
      <c r="AF169" s="709"/>
      <c r="AG169" s="709"/>
      <c r="AH169" s="709"/>
      <c r="AI169" s="709"/>
      <c r="AJ169" s="709"/>
      <c r="AK169" s="709"/>
      <c r="AL169" s="709"/>
    </row>
    <row r="170" spans="1:38" ht="12.75">
      <c r="A170" s="709"/>
      <c r="B170" s="709"/>
      <c r="C170" s="709"/>
      <c r="D170" s="709"/>
      <c r="E170" s="709"/>
      <c r="F170" s="709"/>
      <c r="G170" s="709"/>
      <c r="H170" s="709"/>
      <c r="I170" s="709"/>
      <c r="J170" s="709"/>
      <c r="K170" s="709"/>
      <c r="L170" s="709"/>
      <c r="M170" s="709"/>
      <c r="N170" s="709"/>
      <c r="O170" s="709"/>
      <c r="P170" s="709"/>
      <c r="Q170" s="709"/>
      <c r="R170" s="709"/>
      <c r="S170" s="709"/>
      <c r="T170" s="709"/>
      <c r="U170" s="709"/>
      <c r="V170" s="709"/>
      <c r="W170" s="709"/>
      <c r="X170" s="709"/>
      <c r="Y170" s="709"/>
      <c r="Z170" s="709"/>
      <c r="AA170" s="709"/>
      <c r="AB170" s="709"/>
      <c r="AC170" s="709"/>
      <c r="AD170" s="709"/>
      <c r="AE170" s="709"/>
      <c r="AF170" s="709"/>
      <c r="AG170" s="709"/>
      <c r="AH170" s="709"/>
      <c r="AI170" s="709"/>
      <c r="AJ170" s="709"/>
      <c r="AK170" s="709"/>
      <c r="AL170" s="709"/>
    </row>
    <row r="171" spans="1:38" ht="12.75">
      <c r="A171" s="709"/>
      <c r="B171" s="709"/>
      <c r="C171" s="709"/>
      <c r="D171" s="709"/>
      <c r="E171" s="709"/>
      <c r="F171" s="709"/>
      <c r="G171" s="709"/>
      <c r="H171" s="709"/>
      <c r="I171" s="709"/>
      <c r="J171" s="709"/>
      <c r="K171" s="709"/>
      <c r="L171" s="709"/>
      <c r="M171" s="709"/>
      <c r="N171" s="709"/>
      <c r="O171" s="709"/>
      <c r="P171" s="709"/>
      <c r="Q171" s="709"/>
      <c r="R171" s="709"/>
      <c r="S171" s="709"/>
      <c r="T171" s="709"/>
      <c r="U171" s="709"/>
      <c r="V171" s="709"/>
      <c r="W171" s="709"/>
      <c r="X171" s="709"/>
      <c r="Y171" s="709"/>
      <c r="Z171" s="709"/>
      <c r="AA171" s="709"/>
      <c r="AB171" s="709"/>
      <c r="AC171" s="709"/>
      <c r="AD171" s="709"/>
      <c r="AE171" s="709"/>
      <c r="AF171" s="709"/>
      <c r="AG171" s="709"/>
      <c r="AH171" s="709"/>
      <c r="AI171" s="709"/>
      <c r="AJ171" s="709"/>
      <c r="AK171" s="709"/>
      <c r="AL171" s="709"/>
    </row>
    <row r="172" spans="1:38" ht="12.75">
      <c r="A172" s="709"/>
      <c r="B172" s="709"/>
      <c r="C172" s="709"/>
      <c r="D172" s="709"/>
      <c r="E172" s="709"/>
      <c r="F172" s="709"/>
      <c r="G172" s="709"/>
      <c r="H172" s="709"/>
      <c r="I172" s="709"/>
      <c r="J172" s="709"/>
      <c r="K172" s="709"/>
      <c r="L172" s="709"/>
      <c r="M172" s="709"/>
      <c r="N172" s="709"/>
      <c r="O172" s="709"/>
      <c r="P172" s="709"/>
      <c r="Q172" s="709"/>
      <c r="R172" s="709"/>
      <c r="S172" s="709"/>
      <c r="T172" s="709"/>
      <c r="U172" s="709"/>
      <c r="V172" s="709"/>
      <c r="W172" s="709"/>
      <c r="X172" s="709"/>
      <c r="Y172" s="709"/>
      <c r="Z172" s="709"/>
      <c r="AA172" s="709"/>
      <c r="AB172" s="709"/>
      <c r="AC172" s="709"/>
      <c r="AD172" s="709"/>
      <c r="AE172" s="709"/>
      <c r="AF172" s="709"/>
      <c r="AG172" s="709"/>
      <c r="AH172" s="709"/>
      <c r="AI172" s="709"/>
      <c r="AJ172" s="709"/>
      <c r="AK172" s="709"/>
      <c r="AL172" s="709"/>
    </row>
    <row r="173" spans="1:38" ht="12.75">
      <c r="A173" s="709"/>
      <c r="B173" s="709"/>
      <c r="C173" s="709"/>
      <c r="D173" s="709"/>
      <c r="E173" s="709"/>
      <c r="F173" s="709"/>
      <c r="G173" s="709"/>
      <c r="H173" s="709"/>
      <c r="I173" s="709"/>
      <c r="J173" s="709"/>
      <c r="K173" s="709"/>
      <c r="L173" s="709"/>
      <c r="M173" s="709"/>
      <c r="N173" s="709"/>
      <c r="O173" s="709"/>
      <c r="P173" s="709"/>
      <c r="Q173" s="709"/>
      <c r="R173" s="709"/>
      <c r="S173" s="709"/>
      <c r="T173" s="709"/>
      <c r="U173" s="709"/>
      <c r="V173" s="709"/>
      <c r="W173" s="709"/>
      <c r="X173" s="709"/>
      <c r="Y173" s="709"/>
      <c r="Z173" s="709"/>
      <c r="AA173" s="709"/>
      <c r="AB173" s="709"/>
      <c r="AC173" s="709"/>
      <c r="AD173" s="709"/>
      <c r="AE173" s="709"/>
      <c r="AF173" s="709"/>
      <c r="AG173" s="709"/>
      <c r="AH173" s="709"/>
      <c r="AI173" s="709"/>
      <c r="AJ173" s="709"/>
      <c r="AK173" s="709"/>
      <c r="AL173" s="709"/>
    </row>
    <row r="174" spans="1:38" ht="12.75">
      <c r="A174" s="709"/>
      <c r="B174" s="709"/>
      <c r="C174" s="709"/>
      <c r="D174" s="709"/>
      <c r="E174" s="709"/>
      <c r="F174" s="709"/>
      <c r="G174" s="709"/>
      <c r="H174" s="709"/>
      <c r="I174" s="709"/>
      <c r="J174" s="709"/>
      <c r="K174" s="709"/>
      <c r="L174" s="709"/>
      <c r="M174" s="709"/>
      <c r="N174" s="709"/>
      <c r="O174" s="709"/>
      <c r="P174" s="709"/>
      <c r="Q174" s="709"/>
      <c r="R174" s="709"/>
      <c r="S174" s="709"/>
      <c r="T174" s="709"/>
      <c r="U174" s="709"/>
      <c r="V174" s="709"/>
      <c r="W174" s="709"/>
      <c r="X174" s="709"/>
      <c r="Y174" s="709"/>
      <c r="Z174" s="709"/>
      <c r="AA174" s="709"/>
      <c r="AB174" s="709"/>
      <c r="AC174" s="709"/>
      <c r="AD174" s="709"/>
      <c r="AE174" s="709"/>
      <c r="AF174" s="709"/>
      <c r="AG174" s="709"/>
      <c r="AH174" s="709"/>
      <c r="AI174" s="709"/>
      <c r="AJ174" s="709"/>
      <c r="AK174" s="709"/>
      <c r="AL174" s="709"/>
    </row>
    <row r="175" spans="1:38" ht="12.75">
      <c r="A175" s="709"/>
      <c r="B175" s="709"/>
      <c r="C175" s="709"/>
      <c r="D175" s="709"/>
      <c r="E175" s="709"/>
      <c r="F175" s="709"/>
      <c r="G175" s="709"/>
      <c r="H175" s="709"/>
      <c r="I175" s="709"/>
      <c r="J175" s="709"/>
      <c r="K175" s="709"/>
      <c r="L175" s="709"/>
      <c r="M175" s="709"/>
      <c r="N175" s="709"/>
      <c r="O175" s="709"/>
      <c r="P175" s="709"/>
      <c r="Q175" s="709"/>
      <c r="R175" s="709"/>
      <c r="S175" s="709"/>
      <c r="T175" s="709"/>
      <c r="U175" s="709"/>
      <c r="V175" s="709"/>
      <c r="W175" s="709"/>
      <c r="X175" s="709"/>
      <c r="Y175" s="709"/>
      <c r="Z175" s="709"/>
      <c r="AA175" s="709"/>
      <c r="AB175" s="709"/>
      <c r="AC175" s="709"/>
      <c r="AD175" s="709"/>
      <c r="AE175" s="709"/>
      <c r="AF175" s="709"/>
      <c r="AG175" s="709"/>
      <c r="AH175" s="709"/>
      <c r="AI175" s="709"/>
      <c r="AJ175" s="709"/>
      <c r="AK175" s="709"/>
      <c r="AL175" s="709"/>
    </row>
    <row r="176" spans="1:38" ht="12.75">
      <c r="A176" s="709"/>
      <c r="B176" s="709"/>
      <c r="C176" s="709"/>
      <c r="D176" s="709"/>
      <c r="E176" s="709"/>
      <c r="F176" s="709"/>
      <c r="G176" s="709"/>
      <c r="H176" s="709"/>
      <c r="I176" s="709"/>
      <c r="J176" s="709"/>
      <c r="K176" s="709"/>
      <c r="L176" s="709"/>
      <c r="M176" s="709"/>
      <c r="N176" s="709"/>
      <c r="O176" s="709"/>
      <c r="P176" s="709"/>
      <c r="Q176" s="709"/>
      <c r="R176" s="709"/>
      <c r="S176" s="709"/>
      <c r="T176" s="709"/>
      <c r="U176" s="709"/>
      <c r="V176" s="709"/>
      <c r="W176" s="709"/>
      <c r="X176" s="709"/>
      <c r="Y176" s="709"/>
      <c r="Z176" s="709"/>
      <c r="AA176" s="709"/>
      <c r="AB176" s="709"/>
      <c r="AC176" s="709"/>
      <c r="AD176" s="709"/>
      <c r="AE176" s="709"/>
      <c r="AF176" s="709"/>
      <c r="AG176" s="709"/>
      <c r="AH176" s="709"/>
      <c r="AI176" s="709"/>
      <c r="AJ176" s="709"/>
      <c r="AK176" s="709"/>
      <c r="AL176" s="709"/>
    </row>
    <row r="177" spans="1:38" ht="12.75">
      <c r="A177" s="709"/>
      <c r="B177" s="709"/>
      <c r="C177" s="709"/>
      <c r="D177" s="709"/>
      <c r="E177" s="709"/>
      <c r="F177" s="709"/>
      <c r="G177" s="709"/>
      <c r="H177" s="709"/>
      <c r="I177" s="709"/>
      <c r="J177" s="709"/>
      <c r="K177" s="709"/>
      <c r="L177" s="709"/>
      <c r="M177" s="709"/>
      <c r="N177" s="709"/>
      <c r="O177" s="709"/>
      <c r="P177" s="709"/>
      <c r="Q177" s="709"/>
      <c r="R177" s="709"/>
      <c r="S177" s="709"/>
      <c r="T177" s="709"/>
      <c r="U177" s="709"/>
      <c r="V177" s="709"/>
      <c r="W177" s="709"/>
      <c r="X177" s="709"/>
      <c r="Y177" s="709"/>
      <c r="Z177" s="709"/>
      <c r="AA177" s="709"/>
      <c r="AB177" s="709"/>
      <c r="AC177" s="709"/>
      <c r="AD177" s="709"/>
      <c r="AE177" s="709"/>
      <c r="AF177" s="709"/>
      <c r="AG177" s="709"/>
      <c r="AH177" s="709"/>
      <c r="AI177" s="709"/>
      <c r="AJ177" s="709"/>
      <c r="AK177" s="709"/>
      <c r="AL177" s="709"/>
    </row>
    <row r="178" spans="1:38" ht="12.75">
      <c r="A178" s="709"/>
      <c r="B178" s="709"/>
      <c r="C178" s="709"/>
      <c r="D178" s="709"/>
      <c r="E178" s="709"/>
      <c r="F178" s="709"/>
      <c r="G178" s="709"/>
      <c r="H178" s="709"/>
      <c r="I178" s="709"/>
      <c r="J178" s="709"/>
      <c r="K178" s="709"/>
      <c r="L178" s="709"/>
      <c r="M178" s="709"/>
      <c r="N178" s="709"/>
      <c r="O178" s="709"/>
      <c r="P178" s="709"/>
      <c r="Q178" s="709"/>
      <c r="R178" s="709"/>
      <c r="S178" s="709"/>
      <c r="T178" s="709"/>
      <c r="U178" s="709"/>
      <c r="V178" s="709"/>
      <c r="W178" s="709"/>
      <c r="X178" s="709"/>
      <c r="Y178" s="709"/>
      <c r="Z178" s="709"/>
      <c r="AA178" s="709"/>
      <c r="AB178" s="709"/>
      <c r="AC178" s="709"/>
      <c r="AD178" s="709"/>
      <c r="AE178" s="709"/>
      <c r="AF178" s="709"/>
      <c r="AG178" s="709"/>
      <c r="AH178" s="709"/>
      <c r="AI178" s="709"/>
      <c r="AJ178" s="709"/>
      <c r="AK178" s="709"/>
      <c r="AL178" s="709"/>
    </row>
    <row r="179" spans="1:38" ht="12.75">
      <c r="A179" s="709"/>
      <c r="B179" s="709"/>
      <c r="C179" s="709"/>
      <c r="D179" s="709"/>
      <c r="E179" s="709"/>
      <c r="F179" s="709"/>
      <c r="G179" s="709"/>
      <c r="H179" s="709"/>
      <c r="I179" s="709"/>
      <c r="J179" s="709"/>
      <c r="K179" s="709"/>
      <c r="L179" s="709"/>
      <c r="M179" s="709"/>
      <c r="N179" s="709"/>
      <c r="O179" s="709"/>
      <c r="P179" s="709"/>
      <c r="Q179" s="709"/>
      <c r="R179" s="709"/>
      <c r="S179" s="709"/>
      <c r="T179" s="709"/>
      <c r="U179" s="709"/>
      <c r="V179" s="709"/>
      <c r="W179" s="709"/>
      <c r="X179" s="709"/>
      <c r="Y179" s="709"/>
      <c r="Z179" s="709"/>
      <c r="AA179" s="709"/>
      <c r="AB179" s="709"/>
      <c r="AC179" s="709"/>
      <c r="AD179" s="709"/>
      <c r="AE179" s="709"/>
      <c r="AF179" s="709"/>
      <c r="AG179" s="709"/>
      <c r="AH179" s="709"/>
      <c r="AI179" s="709"/>
      <c r="AJ179" s="709"/>
      <c r="AK179" s="709"/>
      <c r="AL179" s="709"/>
    </row>
    <row r="180" spans="1:38" ht="12.75">
      <c r="A180" s="709"/>
      <c r="B180" s="709"/>
      <c r="C180" s="709"/>
      <c r="D180" s="709"/>
      <c r="E180" s="709"/>
      <c r="F180" s="709"/>
      <c r="G180" s="709"/>
      <c r="H180" s="709"/>
      <c r="I180" s="709"/>
      <c r="J180" s="709"/>
      <c r="K180" s="709"/>
      <c r="L180" s="709"/>
      <c r="M180" s="709"/>
      <c r="N180" s="709"/>
      <c r="O180" s="709"/>
      <c r="P180" s="709"/>
      <c r="Q180" s="709"/>
      <c r="R180" s="709"/>
      <c r="S180" s="709"/>
      <c r="T180" s="709"/>
      <c r="U180" s="709"/>
      <c r="V180" s="709"/>
      <c r="W180" s="709"/>
      <c r="X180" s="709"/>
      <c r="Y180" s="709"/>
      <c r="Z180" s="709"/>
      <c r="AA180" s="709"/>
      <c r="AB180" s="709"/>
      <c r="AC180" s="709"/>
      <c r="AD180" s="709"/>
      <c r="AE180" s="709"/>
      <c r="AF180" s="709"/>
      <c r="AG180" s="709"/>
      <c r="AH180" s="709"/>
      <c r="AI180" s="709"/>
      <c r="AJ180" s="709"/>
      <c r="AK180" s="709"/>
      <c r="AL180" s="709"/>
    </row>
    <row r="181" spans="1:38" ht="12.75">
      <c r="A181" s="709"/>
      <c r="B181" s="709"/>
      <c r="C181" s="709"/>
      <c r="D181" s="709"/>
      <c r="E181" s="709"/>
      <c r="F181" s="709"/>
      <c r="G181" s="709"/>
      <c r="H181" s="709"/>
      <c r="I181" s="709"/>
      <c r="J181" s="709"/>
      <c r="K181" s="709"/>
      <c r="L181" s="709"/>
      <c r="M181" s="709"/>
      <c r="N181" s="709"/>
      <c r="O181" s="709"/>
      <c r="P181" s="709"/>
      <c r="Q181" s="709"/>
      <c r="R181" s="709"/>
      <c r="S181" s="709"/>
      <c r="T181" s="709"/>
      <c r="U181" s="709"/>
      <c r="V181" s="709"/>
      <c r="W181" s="709"/>
      <c r="X181" s="709"/>
      <c r="Y181" s="709"/>
      <c r="Z181" s="709"/>
      <c r="AA181" s="709"/>
      <c r="AB181" s="709"/>
      <c r="AC181" s="709"/>
      <c r="AD181" s="709"/>
      <c r="AE181" s="709"/>
      <c r="AF181" s="709"/>
      <c r="AG181" s="709"/>
      <c r="AH181" s="709"/>
      <c r="AI181" s="709"/>
      <c r="AJ181" s="709"/>
      <c r="AK181" s="709"/>
      <c r="AL181" s="709"/>
    </row>
    <row r="182" spans="1:38" ht="12.75">
      <c r="A182" s="709"/>
      <c r="B182" s="709"/>
      <c r="C182" s="709"/>
      <c r="D182" s="709"/>
      <c r="E182" s="709"/>
      <c r="F182" s="709"/>
      <c r="G182" s="709"/>
      <c r="H182" s="709"/>
      <c r="I182" s="709"/>
      <c r="J182" s="709"/>
      <c r="K182" s="709"/>
      <c r="L182" s="709"/>
      <c r="M182" s="709"/>
      <c r="N182" s="709"/>
      <c r="O182" s="709"/>
      <c r="P182" s="709"/>
      <c r="Q182" s="709"/>
      <c r="R182" s="709"/>
      <c r="S182" s="709"/>
      <c r="T182" s="709"/>
      <c r="U182" s="709"/>
      <c r="V182" s="709"/>
      <c r="W182" s="709"/>
      <c r="X182" s="709"/>
      <c r="Y182" s="709"/>
      <c r="Z182" s="709"/>
      <c r="AA182" s="709"/>
      <c r="AB182" s="709"/>
      <c r="AC182" s="709"/>
      <c r="AD182" s="709"/>
      <c r="AE182" s="709"/>
      <c r="AF182" s="709"/>
      <c r="AG182" s="709"/>
      <c r="AH182" s="709"/>
      <c r="AI182" s="709"/>
      <c r="AJ182" s="709"/>
      <c r="AK182" s="709"/>
      <c r="AL182" s="709"/>
    </row>
    <row r="183" spans="1:38" ht="12.75">
      <c r="A183" s="709"/>
      <c r="B183" s="709"/>
      <c r="C183" s="709"/>
      <c r="D183" s="709"/>
      <c r="E183" s="709"/>
      <c r="F183" s="709"/>
      <c r="G183" s="709"/>
      <c r="H183" s="709"/>
      <c r="I183" s="709"/>
      <c r="J183" s="709"/>
      <c r="K183" s="709"/>
      <c r="L183" s="709"/>
      <c r="M183" s="709"/>
      <c r="N183" s="709"/>
      <c r="O183" s="709"/>
      <c r="P183" s="709"/>
      <c r="Q183" s="709"/>
      <c r="R183" s="709"/>
      <c r="S183" s="709"/>
      <c r="T183" s="709"/>
      <c r="U183" s="709"/>
      <c r="V183" s="709"/>
      <c r="W183" s="709"/>
      <c r="X183" s="709"/>
      <c r="Y183" s="709"/>
      <c r="Z183" s="709"/>
      <c r="AA183" s="709"/>
      <c r="AB183" s="709"/>
      <c r="AC183" s="709"/>
      <c r="AD183" s="709"/>
      <c r="AE183" s="709"/>
      <c r="AF183" s="709"/>
      <c r="AG183" s="709"/>
      <c r="AH183" s="709"/>
      <c r="AI183" s="709"/>
      <c r="AJ183" s="709"/>
      <c r="AK183" s="709"/>
      <c r="AL183" s="709"/>
    </row>
    <row r="184" spans="1:38" ht="12.75">
      <c r="A184" s="709"/>
      <c r="B184" s="709"/>
      <c r="C184" s="709"/>
      <c r="D184" s="709"/>
      <c r="E184" s="709"/>
      <c r="F184" s="709"/>
      <c r="G184" s="709"/>
      <c r="H184" s="709"/>
      <c r="I184" s="709"/>
      <c r="J184" s="709"/>
      <c r="K184" s="709"/>
      <c r="L184" s="709"/>
      <c r="M184" s="709"/>
      <c r="N184" s="709"/>
      <c r="O184" s="709"/>
      <c r="P184" s="709"/>
      <c r="Q184" s="709"/>
      <c r="R184" s="709"/>
      <c r="S184" s="709"/>
      <c r="T184" s="709"/>
      <c r="U184" s="709"/>
      <c r="V184" s="709"/>
      <c r="W184" s="709"/>
      <c r="X184" s="709"/>
      <c r="Y184" s="709"/>
      <c r="Z184" s="709"/>
      <c r="AA184" s="709"/>
      <c r="AB184" s="709"/>
      <c r="AC184" s="709"/>
      <c r="AD184" s="709"/>
      <c r="AE184" s="709"/>
      <c r="AF184" s="709"/>
      <c r="AG184" s="709"/>
      <c r="AH184" s="709"/>
      <c r="AI184" s="709"/>
      <c r="AJ184" s="709"/>
      <c r="AK184" s="709"/>
      <c r="AL184" s="709"/>
    </row>
    <row r="185" spans="1:38" ht="12.75">
      <c r="A185" s="709"/>
      <c r="B185" s="709"/>
      <c r="C185" s="709"/>
      <c r="D185" s="709"/>
      <c r="E185" s="709"/>
      <c r="F185" s="709"/>
      <c r="G185" s="709"/>
      <c r="H185" s="709"/>
      <c r="I185" s="709"/>
      <c r="J185" s="709"/>
      <c r="K185" s="709"/>
      <c r="L185" s="709"/>
      <c r="M185" s="709"/>
      <c r="N185" s="709"/>
      <c r="O185" s="709"/>
      <c r="P185" s="709"/>
      <c r="Q185" s="709"/>
      <c r="R185" s="709"/>
      <c r="S185" s="709"/>
      <c r="T185" s="709"/>
      <c r="U185" s="709"/>
      <c r="V185" s="709"/>
      <c r="W185" s="709"/>
      <c r="X185" s="709"/>
      <c r="Y185" s="709"/>
      <c r="Z185" s="709"/>
      <c r="AA185" s="709"/>
      <c r="AB185" s="709"/>
      <c r="AC185" s="709"/>
      <c r="AD185" s="709"/>
      <c r="AE185" s="709"/>
      <c r="AF185" s="709"/>
      <c r="AG185" s="709"/>
      <c r="AH185" s="709"/>
      <c r="AI185" s="709"/>
      <c r="AJ185" s="709"/>
      <c r="AK185" s="709"/>
      <c r="AL185" s="709"/>
    </row>
    <row r="186" spans="1:38" ht="12.75">
      <c r="A186" s="709"/>
      <c r="B186" s="709"/>
      <c r="C186" s="709"/>
      <c r="D186" s="709"/>
      <c r="E186" s="709"/>
      <c r="F186" s="709"/>
      <c r="G186" s="709"/>
      <c r="H186" s="709"/>
      <c r="I186" s="709"/>
      <c r="J186" s="709"/>
      <c r="K186" s="709"/>
      <c r="L186" s="709"/>
      <c r="M186" s="709"/>
      <c r="N186" s="709"/>
      <c r="O186" s="709"/>
      <c r="P186" s="709"/>
      <c r="Q186" s="709"/>
      <c r="R186" s="709"/>
      <c r="S186" s="709"/>
      <c r="T186" s="709"/>
      <c r="U186" s="709"/>
      <c r="V186" s="709"/>
      <c r="W186" s="709"/>
      <c r="X186" s="709"/>
      <c r="Y186" s="709"/>
      <c r="Z186" s="709"/>
      <c r="AA186" s="709"/>
      <c r="AB186" s="709"/>
      <c r="AC186" s="709"/>
      <c r="AD186" s="709"/>
      <c r="AE186" s="709"/>
      <c r="AF186" s="709"/>
      <c r="AG186" s="709"/>
      <c r="AH186" s="709"/>
      <c r="AI186" s="709"/>
      <c r="AJ186" s="709"/>
      <c r="AK186" s="709"/>
      <c r="AL186" s="709"/>
    </row>
    <row r="187" spans="1:38" ht="12.75">
      <c r="A187" s="709"/>
      <c r="B187" s="709"/>
      <c r="C187" s="709"/>
      <c r="D187" s="709"/>
      <c r="E187" s="709"/>
      <c r="F187" s="709"/>
      <c r="G187" s="709"/>
      <c r="H187" s="709"/>
      <c r="I187" s="709"/>
      <c r="J187" s="709"/>
      <c r="K187" s="709"/>
      <c r="L187" s="709"/>
      <c r="M187" s="709"/>
      <c r="N187" s="709"/>
      <c r="O187" s="709"/>
      <c r="P187" s="709"/>
      <c r="Q187" s="709"/>
      <c r="R187" s="709"/>
      <c r="S187" s="709"/>
      <c r="T187" s="709"/>
      <c r="U187" s="709"/>
      <c r="V187" s="709"/>
      <c r="W187" s="709"/>
      <c r="X187" s="709"/>
      <c r="Y187" s="709"/>
      <c r="Z187" s="709"/>
      <c r="AA187" s="709"/>
      <c r="AB187" s="709"/>
      <c r="AC187" s="709"/>
      <c r="AD187" s="709"/>
      <c r="AE187" s="709"/>
      <c r="AF187" s="709"/>
      <c r="AG187" s="709"/>
      <c r="AH187" s="709"/>
      <c r="AI187" s="709"/>
      <c r="AJ187" s="709"/>
      <c r="AK187" s="709"/>
      <c r="AL187" s="709"/>
    </row>
    <row r="188" spans="1:38" ht="12.75">
      <c r="A188" s="709"/>
      <c r="B188" s="709"/>
      <c r="C188" s="709"/>
      <c r="D188" s="709"/>
      <c r="E188" s="709"/>
      <c r="F188" s="709"/>
      <c r="G188" s="709"/>
      <c r="H188" s="709"/>
      <c r="I188" s="709"/>
      <c r="J188" s="709"/>
      <c r="K188" s="709"/>
      <c r="L188" s="709"/>
      <c r="M188" s="709"/>
      <c r="N188" s="709"/>
      <c r="O188" s="709"/>
      <c r="P188" s="709"/>
      <c r="Q188" s="709"/>
      <c r="R188" s="709"/>
      <c r="S188" s="709"/>
      <c r="T188" s="709"/>
      <c r="U188" s="709"/>
      <c r="V188" s="709"/>
      <c r="W188" s="709"/>
      <c r="X188" s="709"/>
      <c r="Y188" s="709"/>
      <c r="Z188" s="709"/>
      <c r="AA188" s="709"/>
      <c r="AB188" s="709"/>
      <c r="AC188" s="709"/>
      <c r="AD188" s="709"/>
      <c r="AE188" s="709"/>
      <c r="AF188" s="709"/>
      <c r="AG188" s="709"/>
      <c r="AH188" s="709"/>
      <c r="AI188" s="709"/>
      <c r="AJ188" s="709"/>
      <c r="AK188" s="709"/>
      <c r="AL188" s="709"/>
    </row>
    <row r="189" spans="1:38" ht="12.75">
      <c r="A189" s="709"/>
      <c r="B189" s="709"/>
      <c r="C189" s="709"/>
      <c r="D189" s="709"/>
      <c r="E189" s="709"/>
      <c r="F189" s="709"/>
      <c r="G189" s="709"/>
      <c r="H189" s="709"/>
      <c r="I189" s="709"/>
      <c r="J189" s="709"/>
      <c r="K189" s="709"/>
      <c r="L189" s="709"/>
      <c r="M189" s="709"/>
      <c r="N189" s="709"/>
      <c r="O189" s="709"/>
      <c r="P189" s="709"/>
      <c r="Q189" s="709"/>
      <c r="R189" s="709"/>
      <c r="S189" s="709"/>
      <c r="T189" s="709"/>
      <c r="U189" s="709"/>
      <c r="V189" s="709"/>
      <c r="W189" s="709"/>
      <c r="X189" s="709"/>
      <c r="Y189" s="709"/>
      <c r="Z189" s="709"/>
      <c r="AA189" s="709"/>
      <c r="AB189" s="709"/>
      <c r="AC189" s="709"/>
      <c r="AD189" s="709"/>
      <c r="AE189" s="709"/>
      <c r="AF189" s="709"/>
      <c r="AG189" s="709"/>
      <c r="AH189" s="709"/>
      <c r="AI189" s="709"/>
      <c r="AJ189" s="709"/>
      <c r="AK189" s="709"/>
      <c r="AL189" s="709"/>
    </row>
    <row r="190" spans="1:38" ht="12.75">
      <c r="A190" s="709"/>
      <c r="B190" s="709"/>
      <c r="C190" s="709"/>
      <c r="D190" s="709"/>
      <c r="E190" s="709"/>
      <c r="F190" s="709"/>
      <c r="G190" s="709"/>
      <c r="H190" s="709"/>
      <c r="I190" s="709"/>
      <c r="J190" s="709"/>
      <c r="K190" s="709"/>
      <c r="L190" s="709"/>
      <c r="M190" s="709"/>
      <c r="N190" s="709"/>
      <c r="O190" s="709"/>
      <c r="P190" s="709"/>
      <c r="Q190" s="709"/>
      <c r="R190" s="709"/>
      <c r="S190" s="709"/>
      <c r="T190" s="709"/>
      <c r="U190" s="709"/>
      <c r="V190" s="709"/>
      <c r="W190" s="709"/>
      <c r="X190" s="709"/>
      <c r="Y190" s="709"/>
      <c r="Z190" s="709"/>
      <c r="AA190" s="709"/>
      <c r="AB190" s="709"/>
      <c r="AC190" s="709"/>
      <c r="AD190" s="709"/>
      <c r="AE190" s="709"/>
      <c r="AF190" s="709"/>
      <c r="AG190" s="709"/>
      <c r="AH190" s="709"/>
      <c r="AI190" s="709"/>
      <c r="AJ190" s="709"/>
      <c r="AK190" s="709"/>
      <c r="AL190" s="709"/>
    </row>
    <row r="191" spans="1:38" ht="12.75">
      <c r="A191" s="709"/>
      <c r="B191" s="709"/>
      <c r="C191" s="709"/>
      <c r="D191" s="709"/>
      <c r="E191" s="709"/>
      <c r="F191" s="709"/>
      <c r="G191" s="709"/>
      <c r="H191" s="709"/>
      <c r="I191" s="709"/>
      <c r="J191" s="709"/>
      <c r="K191" s="709"/>
      <c r="L191" s="709"/>
      <c r="M191" s="709"/>
      <c r="N191" s="709"/>
      <c r="O191" s="709"/>
      <c r="P191" s="709"/>
      <c r="Q191" s="709"/>
      <c r="R191" s="709"/>
      <c r="S191" s="709"/>
      <c r="T191" s="709"/>
      <c r="U191" s="709"/>
      <c r="V191" s="709"/>
      <c r="W191" s="709"/>
      <c r="X191" s="709"/>
      <c r="Y191" s="709"/>
      <c r="Z191" s="709"/>
      <c r="AA191" s="709"/>
      <c r="AB191" s="709"/>
      <c r="AC191" s="709"/>
      <c r="AD191" s="709"/>
      <c r="AE191" s="709"/>
      <c r="AF191" s="709"/>
      <c r="AG191" s="709"/>
      <c r="AH191" s="709"/>
      <c r="AI191" s="709"/>
      <c r="AJ191" s="709"/>
      <c r="AK191" s="709"/>
      <c r="AL191" s="709"/>
    </row>
    <row r="192" spans="1:38" ht="12.75">
      <c r="A192" s="709"/>
      <c r="B192" s="709"/>
      <c r="C192" s="709"/>
      <c r="D192" s="709"/>
      <c r="E192" s="709"/>
      <c r="F192" s="709"/>
      <c r="G192" s="709"/>
      <c r="H192" s="709"/>
      <c r="I192" s="709"/>
      <c r="J192" s="709"/>
      <c r="K192" s="709"/>
      <c r="L192" s="709"/>
      <c r="M192" s="709"/>
      <c r="N192" s="709"/>
      <c r="O192" s="709"/>
      <c r="P192" s="709"/>
      <c r="Q192" s="709"/>
      <c r="R192" s="709"/>
      <c r="S192" s="709"/>
      <c r="T192" s="709"/>
      <c r="U192" s="709"/>
      <c r="V192" s="709"/>
      <c r="W192" s="709"/>
      <c r="X192" s="709"/>
      <c r="Y192" s="709"/>
      <c r="Z192" s="709"/>
      <c r="AA192" s="709"/>
      <c r="AB192" s="709"/>
      <c r="AC192" s="709"/>
      <c r="AD192" s="709"/>
      <c r="AE192" s="709"/>
      <c r="AF192" s="709"/>
      <c r="AG192" s="709"/>
      <c r="AH192" s="709"/>
      <c r="AI192" s="709"/>
      <c r="AJ192" s="709"/>
      <c r="AK192" s="709"/>
      <c r="AL192" s="709"/>
    </row>
    <row r="193" spans="1:38" ht="12.75">
      <c r="A193" s="709"/>
      <c r="B193" s="709"/>
      <c r="C193" s="709"/>
      <c r="D193" s="709"/>
      <c r="E193" s="709"/>
      <c r="F193" s="709"/>
      <c r="G193" s="709"/>
      <c r="H193" s="709"/>
      <c r="I193" s="709"/>
      <c r="J193" s="709"/>
      <c r="K193" s="709"/>
      <c r="L193" s="709"/>
      <c r="M193" s="709"/>
      <c r="N193" s="709"/>
      <c r="O193" s="709"/>
      <c r="P193" s="709"/>
      <c r="Q193" s="709"/>
      <c r="R193" s="709"/>
      <c r="S193" s="709"/>
      <c r="T193" s="709"/>
      <c r="U193" s="709"/>
      <c r="V193" s="709"/>
      <c r="W193" s="709"/>
      <c r="X193" s="709"/>
      <c r="Y193" s="709"/>
      <c r="Z193" s="709"/>
      <c r="AA193" s="709"/>
      <c r="AB193" s="709"/>
      <c r="AC193" s="709"/>
      <c r="AD193" s="709"/>
      <c r="AE193" s="709"/>
      <c r="AF193" s="709"/>
      <c r="AG193" s="709"/>
      <c r="AH193" s="709"/>
      <c r="AI193" s="709"/>
      <c r="AJ193" s="709"/>
      <c r="AK193" s="709"/>
      <c r="AL193" s="709"/>
    </row>
    <row r="194" spans="1:38" ht="12.75">
      <c r="A194" s="709"/>
      <c r="B194" s="709"/>
      <c r="C194" s="709"/>
      <c r="D194" s="709"/>
      <c r="E194" s="709"/>
      <c r="F194" s="709"/>
      <c r="G194" s="709"/>
      <c r="H194" s="709"/>
      <c r="I194" s="709"/>
      <c r="J194" s="709"/>
      <c r="K194" s="709"/>
      <c r="L194" s="709"/>
      <c r="M194" s="709"/>
      <c r="N194" s="709"/>
      <c r="O194" s="709"/>
      <c r="P194" s="709"/>
      <c r="Q194" s="709"/>
      <c r="R194" s="709"/>
      <c r="S194" s="709"/>
      <c r="T194" s="709"/>
      <c r="U194" s="709"/>
      <c r="V194" s="709"/>
      <c r="W194" s="709"/>
      <c r="X194" s="709"/>
      <c r="Y194" s="709"/>
      <c r="Z194" s="709"/>
      <c r="AA194" s="709"/>
      <c r="AB194" s="709"/>
      <c r="AC194" s="709"/>
      <c r="AD194" s="709"/>
      <c r="AE194" s="709"/>
      <c r="AF194" s="709"/>
      <c r="AG194" s="709"/>
      <c r="AH194" s="709"/>
      <c r="AI194" s="709"/>
      <c r="AJ194" s="709"/>
      <c r="AK194" s="709"/>
      <c r="AL194" s="709"/>
    </row>
    <row r="195" spans="1:38" ht="12.75">
      <c r="A195" s="709"/>
      <c r="B195" s="709"/>
      <c r="C195" s="709"/>
      <c r="D195" s="709"/>
      <c r="E195" s="709"/>
      <c r="F195" s="709"/>
      <c r="G195" s="709"/>
      <c r="H195" s="709"/>
      <c r="I195" s="709"/>
      <c r="J195" s="709"/>
      <c r="K195" s="709"/>
      <c r="L195" s="709"/>
      <c r="M195" s="709"/>
      <c r="N195" s="709"/>
      <c r="O195" s="709"/>
      <c r="P195" s="709"/>
      <c r="Q195" s="709"/>
      <c r="R195" s="709"/>
      <c r="S195" s="709"/>
      <c r="T195" s="709"/>
      <c r="U195" s="709"/>
      <c r="V195" s="709"/>
      <c r="W195" s="709"/>
      <c r="X195" s="709"/>
      <c r="Y195" s="709"/>
      <c r="Z195" s="709"/>
      <c r="AA195" s="709"/>
      <c r="AB195" s="709"/>
      <c r="AC195" s="709"/>
      <c r="AD195" s="709"/>
      <c r="AE195" s="709"/>
      <c r="AF195" s="709"/>
      <c r="AG195" s="709"/>
      <c r="AH195" s="709"/>
      <c r="AI195" s="709"/>
      <c r="AJ195" s="709"/>
      <c r="AK195" s="709"/>
      <c r="AL195" s="709"/>
    </row>
    <row r="196" spans="1:38" ht="12.75">
      <c r="A196" s="709"/>
      <c r="B196" s="709"/>
      <c r="C196" s="709"/>
      <c r="D196" s="709"/>
      <c r="E196" s="709"/>
      <c r="F196" s="709"/>
      <c r="G196" s="709"/>
      <c r="H196" s="709"/>
      <c r="I196" s="709"/>
      <c r="J196" s="709"/>
      <c r="K196" s="709"/>
      <c r="L196" s="709"/>
      <c r="M196" s="709"/>
      <c r="N196" s="709"/>
      <c r="O196" s="709"/>
      <c r="P196" s="709"/>
      <c r="Q196" s="709"/>
      <c r="R196" s="709"/>
      <c r="S196" s="709"/>
      <c r="T196" s="709"/>
      <c r="U196" s="709"/>
      <c r="V196" s="709"/>
      <c r="W196" s="709"/>
      <c r="X196" s="709"/>
      <c r="Y196" s="709"/>
      <c r="Z196" s="709"/>
      <c r="AA196" s="709"/>
      <c r="AB196" s="709"/>
      <c r="AC196" s="709"/>
      <c r="AD196" s="709"/>
      <c r="AE196" s="709"/>
      <c r="AF196" s="709"/>
      <c r="AG196" s="709"/>
      <c r="AH196" s="709"/>
      <c r="AI196" s="709"/>
      <c r="AJ196" s="709"/>
      <c r="AK196" s="709"/>
      <c r="AL196" s="709"/>
    </row>
    <row r="197" spans="1:38" ht="12.75">
      <c r="A197" s="709"/>
      <c r="B197" s="709"/>
      <c r="C197" s="709"/>
      <c r="D197" s="709"/>
      <c r="E197" s="709"/>
      <c r="F197" s="709"/>
      <c r="G197" s="709"/>
      <c r="H197" s="709"/>
      <c r="I197" s="709"/>
      <c r="J197" s="709"/>
      <c r="K197" s="709"/>
      <c r="L197" s="709"/>
      <c r="M197" s="709"/>
      <c r="N197" s="709"/>
      <c r="O197" s="709"/>
      <c r="P197" s="709"/>
      <c r="Q197" s="709"/>
      <c r="R197" s="709"/>
      <c r="S197" s="709"/>
      <c r="T197" s="709"/>
      <c r="U197" s="709"/>
      <c r="V197" s="709"/>
      <c r="W197" s="709"/>
      <c r="X197" s="709"/>
      <c r="Y197" s="709"/>
      <c r="Z197" s="709"/>
      <c r="AA197" s="709"/>
      <c r="AB197" s="709"/>
      <c r="AC197" s="709"/>
      <c r="AD197" s="709"/>
      <c r="AE197" s="709"/>
      <c r="AF197" s="709"/>
      <c r="AG197" s="709"/>
      <c r="AH197" s="709"/>
      <c r="AI197" s="709"/>
      <c r="AJ197" s="709"/>
      <c r="AK197" s="709"/>
      <c r="AL197" s="709"/>
    </row>
    <row r="198" spans="1:38" ht="12.75">
      <c r="A198" s="709"/>
      <c r="B198" s="709"/>
      <c r="C198" s="709"/>
      <c r="D198" s="709"/>
      <c r="E198" s="709"/>
      <c r="F198" s="709"/>
      <c r="G198" s="709"/>
      <c r="H198" s="709"/>
      <c r="I198" s="709"/>
      <c r="J198" s="709"/>
      <c r="K198" s="709"/>
      <c r="L198" s="709"/>
      <c r="M198" s="709"/>
      <c r="N198" s="709"/>
      <c r="O198" s="709"/>
      <c r="P198" s="709"/>
      <c r="Q198" s="709"/>
      <c r="R198" s="709"/>
      <c r="S198" s="709"/>
      <c r="T198" s="709"/>
      <c r="U198" s="709"/>
      <c r="V198" s="709"/>
      <c r="W198" s="709"/>
      <c r="X198" s="709"/>
      <c r="Y198" s="709"/>
      <c r="Z198" s="709"/>
      <c r="AA198" s="709"/>
      <c r="AB198" s="709"/>
      <c r="AC198" s="709"/>
      <c r="AD198" s="709"/>
      <c r="AE198" s="709"/>
      <c r="AF198" s="709"/>
      <c r="AG198" s="709"/>
      <c r="AH198" s="709"/>
      <c r="AI198" s="709"/>
      <c r="AJ198" s="709"/>
      <c r="AK198" s="709"/>
      <c r="AL198" s="709"/>
    </row>
    <row r="199" spans="1:38" ht="12.75">
      <c r="A199" s="709"/>
      <c r="B199" s="709"/>
      <c r="C199" s="709"/>
      <c r="D199" s="709"/>
      <c r="E199" s="709"/>
      <c r="F199" s="709"/>
      <c r="G199" s="709"/>
      <c r="H199" s="709"/>
      <c r="I199" s="709"/>
      <c r="J199" s="709"/>
      <c r="K199" s="709"/>
      <c r="L199" s="709"/>
      <c r="M199" s="709"/>
      <c r="N199" s="709"/>
      <c r="O199" s="709"/>
      <c r="P199" s="709"/>
      <c r="Q199" s="709"/>
      <c r="R199" s="709"/>
      <c r="S199" s="709"/>
      <c r="T199" s="709"/>
      <c r="U199" s="709"/>
      <c r="V199" s="709"/>
      <c r="W199" s="709"/>
      <c r="X199" s="709"/>
      <c r="Y199" s="709"/>
      <c r="Z199" s="709"/>
      <c r="AA199" s="709"/>
      <c r="AB199" s="709"/>
      <c r="AC199" s="709"/>
      <c r="AD199" s="709"/>
      <c r="AE199" s="709"/>
      <c r="AF199" s="709"/>
      <c r="AG199" s="709"/>
      <c r="AH199" s="709"/>
      <c r="AI199" s="709"/>
      <c r="AJ199" s="709"/>
      <c r="AK199" s="709"/>
      <c r="AL199" s="709"/>
    </row>
    <row r="200" spans="1:38" ht="12.75">
      <c r="A200" s="709"/>
      <c r="B200" s="709"/>
      <c r="C200" s="709"/>
      <c r="D200" s="709"/>
      <c r="E200" s="709"/>
      <c r="F200" s="709"/>
      <c r="G200" s="709"/>
      <c r="H200" s="709"/>
      <c r="I200" s="709"/>
      <c r="J200" s="709"/>
      <c r="K200" s="709"/>
      <c r="L200" s="709"/>
      <c r="M200" s="709"/>
      <c r="N200" s="709"/>
      <c r="O200" s="709"/>
      <c r="P200" s="709"/>
      <c r="Q200" s="709"/>
      <c r="R200" s="709"/>
      <c r="S200" s="709"/>
      <c r="T200" s="709"/>
      <c r="U200" s="709"/>
      <c r="V200" s="709"/>
      <c r="W200" s="709"/>
      <c r="X200" s="709"/>
      <c r="Y200" s="709"/>
      <c r="Z200" s="709"/>
      <c r="AA200" s="709"/>
      <c r="AB200" s="709"/>
      <c r="AC200" s="709"/>
      <c r="AD200" s="709"/>
      <c r="AE200" s="709"/>
      <c r="AF200" s="709"/>
      <c r="AG200" s="709"/>
      <c r="AH200" s="709"/>
      <c r="AI200" s="709"/>
      <c r="AJ200" s="709"/>
      <c r="AK200" s="709"/>
      <c r="AL200" s="709"/>
    </row>
    <row r="201" spans="1:38" ht="12.75">
      <c r="A201" s="709"/>
      <c r="B201" s="709"/>
      <c r="C201" s="709"/>
      <c r="D201" s="709"/>
      <c r="E201" s="709"/>
      <c r="F201" s="709"/>
      <c r="G201" s="709"/>
      <c r="H201" s="709"/>
      <c r="I201" s="709"/>
      <c r="J201" s="709"/>
      <c r="K201" s="709"/>
      <c r="L201" s="709"/>
      <c r="M201" s="709"/>
      <c r="N201" s="709"/>
      <c r="O201" s="709"/>
      <c r="P201" s="709"/>
      <c r="Q201" s="709"/>
      <c r="R201" s="709"/>
      <c r="S201" s="709"/>
      <c r="T201" s="709"/>
      <c r="U201" s="709"/>
      <c r="V201" s="709"/>
      <c r="W201" s="709"/>
      <c r="X201" s="709"/>
      <c r="Y201" s="709"/>
      <c r="Z201" s="709"/>
      <c r="AA201" s="709"/>
      <c r="AB201" s="709"/>
      <c r="AC201" s="709"/>
      <c r="AD201" s="709"/>
      <c r="AE201" s="709"/>
      <c r="AF201" s="709"/>
      <c r="AG201" s="709"/>
      <c r="AH201" s="709"/>
      <c r="AI201" s="709"/>
      <c r="AJ201" s="709"/>
      <c r="AK201" s="709"/>
      <c r="AL201" s="709"/>
    </row>
    <row r="202" spans="1:38" ht="12.75">
      <c r="A202" s="709"/>
      <c r="B202" s="709"/>
      <c r="C202" s="709"/>
      <c r="D202" s="709"/>
      <c r="E202" s="709"/>
      <c r="F202" s="709"/>
      <c r="G202" s="709"/>
      <c r="H202" s="709"/>
      <c r="I202" s="709"/>
      <c r="J202" s="709"/>
      <c r="K202" s="709"/>
      <c r="L202" s="709"/>
      <c r="M202" s="709"/>
      <c r="N202" s="709"/>
      <c r="O202" s="709"/>
      <c r="P202" s="709"/>
      <c r="Q202" s="709"/>
      <c r="R202" s="709"/>
      <c r="S202" s="709"/>
      <c r="T202" s="709"/>
      <c r="U202" s="709"/>
      <c r="V202" s="709"/>
      <c r="W202" s="709"/>
      <c r="X202" s="709"/>
      <c r="Y202" s="709"/>
      <c r="Z202" s="709"/>
      <c r="AA202" s="709"/>
      <c r="AB202" s="709"/>
      <c r="AC202" s="709"/>
      <c r="AD202" s="709"/>
      <c r="AE202" s="709"/>
      <c r="AF202" s="709"/>
      <c r="AG202" s="709"/>
      <c r="AH202" s="709"/>
      <c r="AI202" s="709"/>
      <c r="AJ202" s="709"/>
      <c r="AK202" s="709"/>
      <c r="AL202" s="709"/>
    </row>
    <row r="203" spans="1:38" ht="12.75">
      <c r="A203" s="709"/>
      <c r="B203" s="709"/>
      <c r="C203" s="709"/>
      <c r="D203" s="709"/>
      <c r="E203" s="709"/>
      <c r="F203" s="709"/>
      <c r="G203" s="709"/>
      <c r="H203" s="709"/>
      <c r="I203" s="709"/>
      <c r="J203" s="709"/>
      <c r="K203" s="709"/>
      <c r="L203" s="709"/>
      <c r="M203" s="709"/>
      <c r="N203" s="709"/>
      <c r="O203" s="709"/>
      <c r="P203" s="709"/>
      <c r="Q203" s="709"/>
      <c r="R203" s="709"/>
      <c r="S203" s="709"/>
      <c r="T203" s="709"/>
      <c r="U203" s="709"/>
      <c r="V203" s="709"/>
      <c r="W203" s="709"/>
      <c r="X203" s="709"/>
      <c r="Y203" s="709"/>
      <c r="Z203" s="709"/>
      <c r="AA203" s="709"/>
      <c r="AB203" s="709"/>
      <c r="AC203" s="709"/>
      <c r="AD203" s="709"/>
      <c r="AE203" s="709"/>
      <c r="AF203" s="709"/>
      <c r="AG203" s="709"/>
      <c r="AH203" s="709"/>
      <c r="AI203" s="709"/>
      <c r="AJ203" s="709"/>
      <c r="AK203" s="709"/>
      <c r="AL203" s="709"/>
    </row>
    <row r="204" spans="1:38" ht="12.75">
      <c r="A204" s="709"/>
      <c r="B204" s="709"/>
      <c r="C204" s="709"/>
      <c r="D204" s="709"/>
      <c r="E204" s="709"/>
      <c r="F204" s="709"/>
      <c r="G204" s="709"/>
      <c r="H204" s="709"/>
      <c r="I204" s="709"/>
      <c r="J204" s="709"/>
      <c r="K204" s="709"/>
      <c r="L204" s="709"/>
      <c r="M204" s="709"/>
      <c r="N204" s="709"/>
      <c r="O204" s="709"/>
      <c r="P204" s="709"/>
      <c r="Q204" s="709"/>
      <c r="R204" s="709"/>
      <c r="S204" s="709"/>
      <c r="T204" s="709"/>
      <c r="U204" s="709"/>
      <c r="V204" s="709"/>
      <c r="W204" s="709"/>
      <c r="X204" s="709"/>
      <c r="Y204" s="709"/>
      <c r="Z204" s="709"/>
      <c r="AA204" s="709"/>
      <c r="AB204" s="709"/>
      <c r="AC204" s="709"/>
      <c r="AD204" s="709"/>
      <c r="AE204" s="709"/>
      <c r="AF204" s="709"/>
      <c r="AG204" s="709"/>
      <c r="AH204" s="709"/>
      <c r="AI204" s="709"/>
      <c r="AJ204" s="709"/>
      <c r="AK204" s="709"/>
      <c r="AL204" s="709"/>
    </row>
    <row r="205" spans="1:38" ht="12.75">
      <c r="A205" s="709"/>
      <c r="B205" s="709"/>
      <c r="C205" s="709"/>
      <c r="D205" s="709"/>
      <c r="E205" s="709"/>
      <c r="F205" s="709"/>
      <c r="G205" s="709"/>
      <c r="H205" s="709"/>
      <c r="I205" s="709"/>
      <c r="J205" s="709"/>
      <c r="K205" s="709"/>
      <c r="L205" s="709"/>
      <c r="M205" s="709"/>
      <c r="N205" s="709"/>
      <c r="O205" s="709"/>
      <c r="P205" s="709"/>
      <c r="Q205" s="709"/>
      <c r="R205" s="709"/>
      <c r="S205" s="709"/>
      <c r="T205" s="709"/>
      <c r="U205" s="709"/>
      <c r="V205" s="709"/>
      <c r="W205" s="709"/>
      <c r="X205" s="709"/>
      <c r="Y205" s="709"/>
      <c r="Z205" s="709"/>
      <c r="AA205" s="709"/>
      <c r="AB205" s="709"/>
      <c r="AC205" s="709"/>
      <c r="AD205" s="709"/>
      <c r="AE205" s="709"/>
      <c r="AF205" s="709"/>
      <c r="AG205" s="709"/>
      <c r="AH205" s="709"/>
      <c r="AI205" s="709"/>
      <c r="AJ205" s="709"/>
      <c r="AK205" s="709"/>
      <c r="AL205" s="709"/>
    </row>
    <row r="206" spans="1:38" ht="12.75">
      <c r="A206" s="709"/>
      <c r="B206" s="709"/>
      <c r="C206" s="709"/>
      <c r="D206" s="709"/>
      <c r="E206" s="709"/>
      <c r="F206" s="709"/>
      <c r="G206" s="709"/>
      <c r="H206" s="709"/>
      <c r="I206" s="709"/>
      <c r="J206" s="709"/>
      <c r="K206" s="709"/>
      <c r="L206" s="709"/>
      <c r="M206" s="709"/>
      <c r="N206" s="709"/>
      <c r="O206" s="709"/>
      <c r="P206" s="709"/>
      <c r="Q206" s="709"/>
      <c r="R206" s="709"/>
      <c r="S206" s="709"/>
      <c r="T206" s="709"/>
      <c r="U206" s="709"/>
      <c r="V206" s="709"/>
      <c r="W206" s="709"/>
      <c r="X206" s="709"/>
      <c r="Y206" s="709"/>
      <c r="Z206" s="709"/>
      <c r="AA206" s="709"/>
      <c r="AB206" s="709"/>
      <c r="AC206" s="709"/>
      <c r="AD206" s="709"/>
      <c r="AE206" s="709"/>
      <c r="AF206" s="709"/>
      <c r="AG206" s="709"/>
      <c r="AH206" s="709"/>
      <c r="AI206" s="709"/>
      <c r="AJ206" s="709"/>
      <c r="AK206" s="709"/>
      <c r="AL206" s="709"/>
    </row>
    <row r="207" spans="1:38" ht="12.75">
      <c r="A207" s="709"/>
      <c r="B207" s="709"/>
      <c r="C207" s="709"/>
      <c r="D207" s="709"/>
      <c r="E207" s="709"/>
      <c r="F207" s="709"/>
      <c r="G207" s="709"/>
      <c r="H207" s="709"/>
      <c r="I207" s="709"/>
      <c r="J207" s="709"/>
      <c r="K207" s="709"/>
      <c r="L207" s="709"/>
      <c r="M207" s="709"/>
      <c r="N207" s="709"/>
      <c r="O207" s="709"/>
      <c r="P207" s="709"/>
      <c r="Q207" s="709"/>
      <c r="R207" s="709"/>
      <c r="S207" s="709"/>
      <c r="T207" s="709"/>
      <c r="U207" s="709"/>
      <c r="V207" s="709"/>
      <c r="W207" s="709"/>
      <c r="X207" s="709"/>
      <c r="Y207" s="709"/>
      <c r="Z207" s="709"/>
      <c r="AA207" s="709"/>
      <c r="AB207" s="709"/>
      <c r="AC207" s="709"/>
      <c r="AD207" s="709"/>
      <c r="AE207" s="709"/>
      <c r="AF207" s="709"/>
      <c r="AG207" s="709"/>
      <c r="AH207" s="709"/>
      <c r="AI207" s="709"/>
      <c r="AJ207" s="709"/>
      <c r="AK207" s="709"/>
      <c r="AL207" s="709"/>
    </row>
    <row r="208" spans="1:38" ht="12.75">
      <c r="A208" s="709"/>
      <c r="B208" s="709"/>
      <c r="C208" s="709"/>
      <c r="D208" s="709"/>
      <c r="E208" s="709"/>
      <c r="F208" s="709"/>
      <c r="G208" s="709"/>
      <c r="H208" s="709"/>
      <c r="I208" s="709"/>
      <c r="J208" s="709"/>
      <c r="K208" s="709"/>
      <c r="L208" s="709"/>
      <c r="M208" s="709"/>
      <c r="N208" s="709"/>
      <c r="O208" s="709"/>
      <c r="P208" s="709"/>
      <c r="Q208" s="709"/>
      <c r="R208" s="709"/>
      <c r="S208" s="709"/>
      <c r="T208" s="709"/>
      <c r="U208" s="709"/>
      <c r="V208" s="709"/>
      <c r="W208" s="709"/>
      <c r="X208" s="709"/>
      <c r="Y208" s="709"/>
      <c r="Z208" s="709"/>
      <c r="AA208" s="709"/>
      <c r="AB208" s="709"/>
      <c r="AC208" s="709"/>
      <c r="AD208" s="709"/>
      <c r="AE208" s="709"/>
      <c r="AF208" s="709"/>
      <c r="AG208" s="709"/>
      <c r="AH208" s="709"/>
      <c r="AI208" s="709"/>
      <c r="AJ208" s="709"/>
      <c r="AK208" s="709"/>
      <c r="AL208" s="709"/>
    </row>
    <row r="209" spans="1:38" ht="12.75">
      <c r="A209" s="709"/>
      <c r="B209" s="709"/>
      <c r="C209" s="709"/>
      <c r="D209" s="709"/>
      <c r="E209" s="709"/>
      <c r="F209" s="709"/>
      <c r="G209" s="709"/>
      <c r="H209" s="709"/>
      <c r="I209" s="709"/>
      <c r="J209" s="709"/>
      <c r="K209" s="709"/>
      <c r="L209" s="709"/>
      <c r="M209" s="709"/>
      <c r="N209" s="709"/>
      <c r="O209" s="709"/>
      <c r="P209" s="709"/>
      <c r="Q209" s="709"/>
      <c r="R209" s="709"/>
      <c r="S209" s="709"/>
      <c r="T209" s="709"/>
      <c r="U209" s="709"/>
      <c r="V209" s="709"/>
      <c r="W209" s="709"/>
      <c r="X209" s="709"/>
      <c r="Y209" s="709"/>
      <c r="Z209" s="709"/>
      <c r="AA209" s="709"/>
      <c r="AB209" s="709"/>
      <c r="AC209" s="709"/>
      <c r="AD209" s="709"/>
      <c r="AE209" s="709"/>
      <c r="AF209" s="709"/>
      <c r="AG209" s="709"/>
      <c r="AH209" s="709"/>
      <c r="AI209" s="709"/>
      <c r="AJ209" s="709"/>
      <c r="AK209" s="709"/>
      <c r="AL209" s="709"/>
    </row>
    <row r="210" spans="1:38" ht="12.75">
      <c r="A210" s="709"/>
      <c r="B210" s="709"/>
      <c r="C210" s="709"/>
      <c r="D210" s="709"/>
      <c r="E210" s="709"/>
      <c r="F210" s="709"/>
      <c r="G210" s="709"/>
      <c r="H210" s="709"/>
      <c r="I210" s="709"/>
      <c r="J210" s="709"/>
      <c r="K210" s="709"/>
      <c r="L210" s="709"/>
      <c r="M210" s="709"/>
      <c r="N210" s="709"/>
      <c r="O210" s="709"/>
      <c r="P210" s="709"/>
      <c r="Q210" s="709"/>
      <c r="R210" s="709"/>
      <c r="S210" s="709"/>
      <c r="T210" s="709"/>
      <c r="U210" s="709"/>
      <c r="V210" s="709"/>
      <c r="W210" s="709"/>
      <c r="X210" s="709"/>
      <c r="Y210" s="709"/>
      <c r="Z210" s="709"/>
      <c r="AA210" s="709"/>
      <c r="AB210" s="709"/>
      <c r="AC210" s="709"/>
      <c r="AD210" s="709"/>
      <c r="AE210" s="709"/>
      <c r="AF210" s="709"/>
      <c r="AG210" s="709"/>
      <c r="AH210" s="709"/>
      <c r="AI210" s="709"/>
      <c r="AJ210" s="709"/>
      <c r="AK210" s="709"/>
      <c r="AL210" s="709"/>
    </row>
    <row r="211" spans="1:38" ht="12.75">
      <c r="A211" s="709"/>
      <c r="B211" s="709"/>
      <c r="C211" s="709"/>
      <c r="D211" s="709"/>
      <c r="E211" s="709"/>
      <c r="F211" s="709"/>
      <c r="G211" s="709"/>
      <c r="H211" s="709"/>
      <c r="I211" s="709"/>
      <c r="J211" s="709"/>
      <c r="K211" s="709"/>
      <c r="L211" s="709"/>
      <c r="M211" s="709"/>
      <c r="N211" s="709"/>
      <c r="O211" s="709"/>
      <c r="P211" s="709"/>
      <c r="Q211" s="709"/>
      <c r="R211" s="709"/>
      <c r="S211" s="709"/>
      <c r="T211" s="709"/>
      <c r="U211" s="709"/>
      <c r="V211" s="709"/>
      <c r="W211" s="709"/>
      <c r="X211" s="709"/>
      <c r="Y211" s="709"/>
      <c r="Z211" s="709"/>
      <c r="AA211" s="709"/>
      <c r="AB211" s="709"/>
      <c r="AC211" s="709"/>
      <c r="AD211" s="709"/>
      <c r="AE211" s="709"/>
      <c r="AF211" s="709"/>
      <c r="AG211" s="709"/>
      <c r="AH211" s="709"/>
      <c r="AI211" s="709"/>
      <c r="AJ211" s="709"/>
      <c r="AK211" s="709"/>
      <c r="AL211" s="709"/>
    </row>
    <row r="212" spans="1:38" ht="12.75">
      <c r="A212" s="709"/>
      <c r="B212" s="709"/>
      <c r="C212" s="709"/>
      <c r="D212" s="709"/>
      <c r="E212" s="709"/>
      <c r="F212" s="709"/>
      <c r="G212" s="709"/>
      <c r="H212" s="709"/>
      <c r="I212" s="709"/>
      <c r="J212" s="709"/>
      <c r="K212" s="709"/>
      <c r="L212" s="709"/>
      <c r="M212" s="709"/>
      <c r="N212" s="709"/>
      <c r="O212" s="709"/>
      <c r="P212" s="709"/>
      <c r="Q212" s="709"/>
      <c r="R212" s="709"/>
      <c r="S212" s="709"/>
      <c r="T212" s="709"/>
      <c r="U212" s="709"/>
      <c r="V212" s="709"/>
      <c r="W212" s="709"/>
      <c r="X212" s="709"/>
      <c r="Y212" s="709"/>
      <c r="Z212" s="709"/>
      <c r="AA212" s="709"/>
      <c r="AB212" s="709"/>
      <c r="AC212" s="709"/>
      <c r="AD212" s="709"/>
      <c r="AE212" s="709"/>
      <c r="AF212" s="709"/>
      <c r="AG212" s="709"/>
      <c r="AH212" s="709"/>
      <c r="AI212" s="709"/>
      <c r="AJ212" s="709"/>
      <c r="AK212" s="709"/>
      <c r="AL212" s="709"/>
    </row>
    <row r="213" spans="1:38" ht="12.75">
      <c r="A213" s="709"/>
      <c r="B213" s="709"/>
      <c r="C213" s="709"/>
      <c r="D213" s="709"/>
      <c r="E213" s="709"/>
      <c r="F213" s="709"/>
      <c r="G213" s="709"/>
      <c r="H213" s="709"/>
      <c r="I213" s="709"/>
      <c r="J213" s="709"/>
      <c r="K213" s="709"/>
      <c r="L213" s="709"/>
      <c r="M213" s="709"/>
      <c r="N213" s="709"/>
      <c r="O213" s="709"/>
      <c r="P213" s="709"/>
      <c r="Q213" s="709"/>
      <c r="R213" s="709"/>
      <c r="S213" s="709"/>
      <c r="T213" s="709"/>
      <c r="U213" s="709"/>
      <c r="V213" s="709"/>
      <c r="W213" s="709"/>
      <c r="X213" s="709"/>
      <c r="Y213" s="709"/>
      <c r="Z213" s="709"/>
      <c r="AA213" s="709"/>
      <c r="AB213" s="709"/>
      <c r="AC213" s="709"/>
      <c r="AD213" s="709"/>
      <c r="AE213" s="709"/>
      <c r="AF213" s="709"/>
      <c r="AG213" s="709"/>
      <c r="AH213" s="709"/>
      <c r="AI213" s="709"/>
      <c r="AJ213" s="709"/>
      <c r="AK213" s="709"/>
      <c r="AL213" s="709"/>
    </row>
  </sheetData>
  <mergeCells count="5">
    <mergeCell ref="A28:I30"/>
    <mergeCell ref="H10:H12"/>
    <mergeCell ref="D10:D12"/>
    <mergeCell ref="A10:A12"/>
    <mergeCell ref="B10:B12"/>
  </mergeCells>
  <printOptions horizontalCentered="1"/>
  <pageMargins left="0" right="0" top="0.984251968503937" bottom="0.984251968503937" header="0.5118110236220472" footer="0.5118110236220472"/>
  <pageSetup firstPageNumber="26" useFirstPageNumber="1" horizontalDpi="300" verticalDpi="300" orientation="landscape" paperSize="9" scale="90" r:id="rId1"/>
  <headerFooter alignWithMargins="0">
    <oddHeader xml:space="preserve">&amp;RPříloha č. 8
       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M211"/>
  <sheetViews>
    <sheetView workbookViewId="0" topLeftCell="A1">
      <selection activeCell="D4" sqref="D4"/>
    </sheetView>
  </sheetViews>
  <sheetFormatPr defaultColWidth="9.00390625" defaultRowHeight="12.75"/>
  <cols>
    <col min="1" max="1" width="9.00390625" style="0" customWidth="1"/>
    <col min="2" max="2" width="18.875" style="0" customWidth="1"/>
    <col min="3" max="3" width="21.75390625" style="0" customWidth="1"/>
    <col min="4" max="4" width="19.375" style="0" customWidth="1"/>
    <col min="5" max="5" width="25.75390625" style="0" customWidth="1"/>
    <col min="6" max="6" width="23.75390625" style="0" customWidth="1"/>
    <col min="7" max="7" width="24.125" style="0" customWidth="1"/>
    <col min="8" max="8" width="16.75390625" style="0" customWidth="1"/>
  </cols>
  <sheetData>
    <row r="1" spans="1:7" ht="15.75">
      <c r="A1" s="777" t="s">
        <v>811</v>
      </c>
      <c r="C1" s="777" t="s">
        <v>812</v>
      </c>
      <c r="G1" s="778" t="s">
        <v>847</v>
      </c>
    </row>
    <row r="2" spans="1:7" ht="12.75">
      <c r="A2" s="779" t="s">
        <v>814</v>
      </c>
      <c r="G2" s="778"/>
    </row>
    <row r="3" spans="1:7" ht="12.75">
      <c r="A3" s="779" t="s">
        <v>815</v>
      </c>
      <c r="G3" s="778"/>
    </row>
    <row r="4" spans="1:15" ht="15.75">
      <c r="A4" s="780" t="s">
        <v>816</v>
      </c>
      <c r="B4" s="784"/>
      <c r="C4" s="781" t="s">
        <v>848</v>
      </c>
      <c r="E4" s="807"/>
      <c r="F4" s="807"/>
      <c r="G4" s="808"/>
      <c r="H4" s="782"/>
      <c r="I4" s="709"/>
      <c r="J4" s="709"/>
      <c r="K4" s="709"/>
      <c r="L4" s="709"/>
      <c r="M4" s="709"/>
      <c r="N4" s="709"/>
      <c r="O4" s="709"/>
    </row>
    <row r="5" spans="1:39" ht="15.75">
      <c r="A5" s="709"/>
      <c r="B5" s="709"/>
      <c r="C5" s="809" t="s">
        <v>849</v>
      </c>
      <c r="D5" s="783"/>
      <c r="E5" s="807"/>
      <c r="F5" s="807"/>
      <c r="G5" s="808"/>
      <c r="H5" s="709"/>
      <c r="I5" s="709"/>
      <c r="J5" s="709"/>
      <c r="K5" s="709"/>
      <c r="L5" s="709"/>
      <c r="M5" s="709"/>
      <c r="N5" s="709"/>
      <c r="O5" s="709"/>
      <c r="P5" s="709"/>
      <c r="Q5" s="709"/>
      <c r="R5" s="709"/>
      <c r="S5" s="709"/>
      <c r="T5" s="709"/>
      <c r="U5" s="709"/>
      <c r="V5" s="709"/>
      <c r="W5" s="709"/>
      <c r="X5" s="709"/>
      <c r="Y5" s="709"/>
      <c r="Z5" s="709"/>
      <c r="AA5" s="709"/>
      <c r="AB5" s="709"/>
      <c r="AC5" s="709"/>
      <c r="AD5" s="709"/>
      <c r="AE5" s="709"/>
      <c r="AF5" s="709"/>
      <c r="AG5" s="709"/>
      <c r="AH5" s="709"/>
      <c r="AI5" s="709"/>
      <c r="AJ5" s="709"/>
      <c r="AK5" s="709"/>
      <c r="AL5" s="709"/>
      <c r="AM5" s="709"/>
    </row>
    <row r="6" spans="1:39" ht="15.75">
      <c r="A6" s="783" t="s">
        <v>850</v>
      </c>
      <c r="B6" s="783" t="s">
        <v>851</v>
      </c>
      <c r="C6" s="781" t="s">
        <v>852</v>
      </c>
      <c r="D6" s="177"/>
      <c r="E6" s="177"/>
      <c r="F6" s="709"/>
      <c r="G6" s="782" t="s">
        <v>820</v>
      </c>
      <c r="H6" s="709"/>
      <c r="I6" s="709"/>
      <c r="J6" s="709"/>
      <c r="K6" s="709"/>
      <c r="L6" s="709"/>
      <c r="M6" s="709"/>
      <c r="N6" s="709"/>
      <c r="O6" s="709"/>
      <c r="P6" s="709"/>
      <c r="Q6" s="709"/>
      <c r="R6" s="709"/>
      <c r="S6" s="709"/>
      <c r="T6" s="709"/>
      <c r="U6" s="709"/>
      <c r="V6" s="709"/>
      <c r="W6" s="709"/>
      <c r="X6" s="709"/>
      <c r="Y6" s="709"/>
      <c r="Z6" s="709"/>
      <c r="AA6" s="709"/>
      <c r="AB6" s="709"/>
      <c r="AC6" s="709"/>
      <c r="AD6" s="709"/>
      <c r="AE6" s="709"/>
      <c r="AF6" s="709"/>
      <c r="AG6" s="709"/>
      <c r="AH6" s="709"/>
      <c r="AI6" s="709"/>
      <c r="AJ6" s="709"/>
      <c r="AK6" s="709"/>
      <c r="AL6" s="709"/>
      <c r="AM6" s="709"/>
    </row>
    <row r="7" spans="1:39" ht="15.75">
      <c r="A7" s="783"/>
      <c r="B7" s="783"/>
      <c r="C7" s="781"/>
      <c r="D7" s="177"/>
      <c r="E7" s="177"/>
      <c r="F7" s="709"/>
      <c r="G7" s="782"/>
      <c r="H7" s="709"/>
      <c r="I7" s="709"/>
      <c r="J7" s="709"/>
      <c r="K7" s="709"/>
      <c r="L7" s="709"/>
      <c r="M7" s="709"/>
      <c r="N7" s="709"/>
      <c r="O7" s="709"/>
      <c r="P7" s="709"/>
      <c r="Q7" s="709"/>
      <c r="R7" s="709"/>
      <c r="S7" s="709"/>
      <c r="T7" s="709"/>
      <c r="U7" s="709"/>
      <c r="V7" s="709"/>
      <c r="W7" s="709"/>
      <c r="X7" s="709"/>
      <c r="Y7" s="709"/>
      <c r="Z7" s="709"/>
      <c r="AA7" s="709"/>
      <c r="AB7" s="709"/>
      <c r="AC7" s="709"/>
      <c r="AD7" s="709"/>
      <c r="AE7" s="709"/>
      <c r="AF7" s="709"/>
      <c r="AG7" s="709"/>
      <c r="AH7" s="709"/>
      <c r="AI7" s="709"/>
      <c r="AJ7" s="709"/>
      <c r="AK7" s="709"/>
      <c r="AL7" s="709"/>
      <c r="AM7" s="709"/>
    </row>
    <row r="8" spans="1:39" ht="12.75">
      <c r="A8" s="134"/>
      <c r="B8" s="709"/>
      <c r="C8" s="709"/>
      <c r="D8" s="709"/>
      <c r="E8" s="709"/>
      <c r="F8" s="709" t="s">
        <v>821</v>
      </c>
      <c r="G8" s="709"/>
      <c r="H8" s="709"/>
      <c r="I8" s="709"/>
      <c r="J8" s="709"/>
      <c r="K8" s="709"/>
      <c r="L8" s="709"/>
      <c r="M8" s="709"/>
      <c r="N8" s="709"/>
      <c r="O8" s="709"/>
      <c r="P8" s="709"/>
      <c r="Q8" s="709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09"/>
      <c r="AE8" s="709"/>
      <c r="AF8" s="709"/>
      <c r="AG8" s="709"/>
      <c r="AH8" s="709"/>
      <c r="AI8" s="709"/>
      <c r="AJ8" s="709"/>
      <c r="AK8" s="709"/>
      <c r="AL8" s="709"/>
      <c r="AM8" s="709"/>
    </row>
    <row r="9" spans="1:39" ht="16.5" thickBot="1">
      <c r="A9" s="784"/>
      <c r="B9" s="709"/>
      <c r="C9" s="709"/>
      <c r="D9" s="709"/>
      <c r="E9" s="709"/>
      <c r="F9" s="709"/>
      <c r="G9" s="709"/>
      <c r="I9" s="709"/>
      <c r="J9" s="709"/>
      <c r="K9" s="709"/>
      <c r="L9" s="709"/>
      <c r="M9" s="709"/>
      <c r="N9" s="709"/>
      <c r="O9" s="709"/>
      <c r="P9" s="709"/>
      <c r="Q9" s="709"/>
      <c r="R9" s="709"/>
      <c r="S9" s="709"/>
      <c r="T9" s="709"/>
      <c r="U9" s="709"/>
      <c r="V9" s="709"/>
      <c r="W9" s="709"/>
      <c r="X9" s="709"/>
      <c r="Y9" s="709"/>
      <c r="Z9" s="709"/>
      <c r="AA9" s="709"/>
      <c r="AB9" s="709"/>
      <c r="AC9" s="709"/>
      <c r="AD9" s="709"/>
      <c r="AE9" s="709"/>
      <c r="AF9" s="709"/>
      <c r="AG9" s="709"/>
      <c r="AH9" s="709"/>
      <c r="AI9" s="709"/>
      <c r="AJ9" s="709"/>
      <c r="AK9" s="709"/>
      <c r="AL9" s="709"/>
      <c r="AM9" s="709"/>
    </row>
    <row r="10" spans="1:39" ht="15.75">
      <c r="A10" s="810" t="s">
        <v>853</v>
      </c>
      <c r="B10" s="810" t="s">
        <v>854</v>
      </c>
      <c r="C10" s="785"/>
      <c r="D10" s="810" t="s">
        <v>826</v>
      </c>
      <c r="E10" s="810" t="s">
        <v>827</v>
      </c>
      <c r="F10" s="810" t="s">
        <v>855</v>
      </c>
      <c r="G10" s="810" t="s">
        <v>829</v>
      </c>
      <c r="I10" s="709"/>
      <c r="J10" s="709"/>
      <c r="K10" s="709"/>
      <c r="L10" s="709"/>
      <c r="M10" s="709"/>
      <c r="N10" s="709"/>
      <c r="O10" s="709"/>
      <c r="P10" s="709"/>
      <c r="Q10" s="709"/>
      <c r="R10" s="709"/>
      <c r="S10" s="709"/>
      <c r="T10" s="709"/>
      <c r="U10" s="709"/>
      <c r="V10" s="709"/>
      <c r="W10" s="709"/>
      <c r="X10" s="709"/>
      <c r="Y10" s="709"/>
      <c r="Z10" s="709"/>
      <c r="AA10" s="709"/>
      <c r="AB10" s="709"/>
      <c r="AC10" s="709"/>
      <c r="AD10" s="709"/>
      <c r="AE10" s="709"/>
      <c r="AF10" s="709"/>
      <c r="AG10" s="709"/>
      <c r="AH10" s="709"/>
      <c r="AI10" s="709"/>
      <c r="AJ10" s="709"/>
      <c r="AK10" s="709"/>
      <c r="AL10" s="709"/>
      <c r="AM10" s="709"/>
    </row>
    <row r="11" spans="1:39" ht="15.75">
      <c r="A11" s="786" t="s">
        <v>856</v>
      </c>
      <c r="B11" s="786" t="s">
        <v>857</v>
      </c>
      <c r="C11" s="786" t="s">
        <v>830</v>
      </c>
      <c r="D11" s="786" t="s">
        <v>820</v>
      </c>
      <c r="E11" s="786" t="s">
        <v>858</v>
      </c>
      <c r="F11" s="786" t="s">
        <v>859</v>
      </c>
      <c r="G11" s="786" t="s">
        <v>860</v>
      </c>
      <c r="I11" s="709"/>
      <c r="J11" s="709"/>
      <c r="K11" s="709"/>
      <c r="L11" s="709"/>
      <c r="M11" s="709"/>
      <c r="N11" s="709"/>
      <c r="O11" s="709"/>
      <c r="P11" s="709"/>
      <c r="Q11" s="709"/>
      <c r="R11" s="709"/>
      <c r="S11" s="709"/>
      <c r="T11" s="709"/>
      <c r="U11" s="709"/>
      <c r="V11" s="709"/>
      <c r="W11" s="709"/>
      <c r="X11" s="709"/>
      <c r="Y11" s="709"/>
      <c r="Z11" s="709"/>
      <c r="AA11" s="709"/>
      <c r="AB11" s="709"/>
      <c r="AC11" s="709"/>
      <c r="AD11" s="709"/>
      <c r="AE11" s="709"/>
      <c r="AF11" s="709"/>
      <c r="AG11" s="709"/>
      <c r="AH11" s="709"/>
      <c r="AI11" s="709"/>
      <c r="AJ11" s="709"/>
      <c r="AK11" s="709"/>
      <c r="AL11" s="709"/>
      <c r="AM11" s="709"/>
    </row>
    <row r="12" spans="1:39" ht="16.5" thickBot="1">
      <c r="A12" s="788"/>
      <c r="B12" s="811"/>
      <c r="C12" s="788"/>
      <c r="D12" s="786" t="s">
        <v>859</v>
      </c>
      <c r="E12" s="789" t="s">
        <v>861</v>
      </c>
      <c r="F12" s="789" t="s">
        <v>862</v>
      </c>
      <c r="G12" s="790" t="s">
        <v>863</v>
      </c>
      <c r="I12" s="709"/>
      <c r="J12" s="709"/>
      <c r="K12" s="709"/>
      <c r="L12" s="709"/>
      <c r="M12" s="709"/>
      <c r="N12" s="709"/>
      <c r="O12" s="709"/>
      <c r="P12" s="709"/>
      <c r="Q12" s="709"/>
      <c r="R12" s="709"/>
      <c r="S12" s="709"/>
      <c r="T12" s="709"/>
      <c r="U12" s="709"/>
      <c r="V12" s="709"/>
      <c r="W12" s="709"/>
      <c r="X12" s="709"/>
      <c r="Y12" s="709"/>
      <c r="Z12" s="709"/>
      <c r="AA12" s="709"/>
      <c r="AB12" s="709"/>
      <c r="AC12" s="709"/>
      <c r="AD12" s="709"/>
      <c r="AE12" s="709"/>
      <c r="AF12" s="709"/>
      <c r="AG12" s="709"/>
      <c r="AH12" s="709"/>
      <c r="AI12" s="709"/>
      <c r="AJ12" s="709"/>
      <c r="AK12" s="709"/>
      <c r="AL12" s="709"/>
      <c r="AM12" s="709"/>
    </row>
    <row r="13" spans="1:39" ht="21.75" customHeight="1">
      <c r="A13" s="791"/>
      <c r="B13" s="793"/>
      <c r="C13" s="793"/>
      <c r="D13" s="812">
        <v>0</v>
      </c>
      <c r="E13" s="812">
        <v>0</v>
      </c>
      <c r="F13" s="812">
        <v>0</v>
      </c>
      <c r="G13" s="812">
        <v>0</v>
      </c>
      <c r="I13" s="709"/>
      <c r="J13" s="709"/>
      <c r="K13" s="709"/>
      <c r="L13" s="709"/>
      <c r="M13" s="709"/>
      <c r="N13" s="709"/>
      <c r="O13" s="709"/>
      <c r="P13" s="709"/>
      <c r="Q13" s="709"/>
      <c r="R13" s="709"/>
      <c r="S13" s="709"/>
      <c r="T13" s="709"/>
      <c r="U13" s="709"/>
      <c r="V13" s="709"/>
      <c r="W13" s="709"/>
      <c r="X13" s="709"/>
      <c r="Y13" s="709"/>
      <c r="Z13" s="709"/>
      <c r="AA13" s="709"/>
      <c r="AB13" s="709"/>
      <c r="AC13" s="709"/>
      <c r="AD13" s="709"/>
      <c r="AE13" s="709"/>
      <c r="AF13" s="709"/>
      <c r="AG13" s="709"/>
      <c r="AH13" s="709"/>
      <c r="AI13" s="709"/>
      <c r="AJ13" s="709"/>
      <c r="AK13" s="709"/>
      <c r="AL13" s="709"/>
      <c r="AM13" s="709"/>
    </row>
    <row r="14" spans="1:39" ht="21.75" customHeight="1">
      <c r="A14" s="796"/>
      <c r="B14" s="796"/>
      <c r="C14" s="796"/>
      <c r="D14" s="796"/>
      <c r="E14" s="796"/>
      <c r="F14" s="796"/>
      <c r="G14" s="796"/>
      <c r="I14" s="709"/>
      <c r="J14" s="709"/>
      <c r="K14" s="709"/>
      <c r="L14" s="709"/>
      <c r="M14" s="709"/>
      <c r="N14" s="709"/>
      <c r="O14" s="709"/>
      <c r="P14" s="709"/>
      <c r="Q14" s="709"/>
      <c r="R14" s="709"/>
      <c r="S14" s="709"/>
      <c r="T14" s="709"/>
      <c r="U14" s="709"/>
      <c r="V14" s="709"/>
      <c r="W14" s="709"/>
      <c r="X14" s="709"/>
      <c r="Y14" s="709"/>
      <c r="Z14" s="709"/>
      <c r="AA14" s="709"/>
      <c r="AB14" s="709"/>
      <c r="AC14" s="709"/>
      <c r="AD14" s="709"/>
      <c r="AE14" s="709"/>
      <c r="AF14" s="709"/>
      <c r="AG14" s="709"/>
      <c r="AH14" s="709"/>
      <c r="AI14" s="709"/>
      <c r="AJ14" s="709"/>
      <c r="AK14" s="709"/>
      <c r="AL14" s="709"/>
      <c r="AM14" s="709"/>
    </row>
    <row r="15" spans="1:39" ht="21.75" customHeight="1">
      <c r="A15" s="796"/>
      <c r="B15" s="796"/>
      <c r="C15" s="796"/>
      <c r="D15" s="796"/>
      <c r="E15" s="796"/>
      <c r="F15" s="796"/>
      <c r="G15" s="796"/>
      <c r="I15" s="709"/>
      <c r="J15" s="709"/>
      <c r="K15" s="709"/>
      <c r="L15" s="709"/>
      <c r="M15" s="709"/>
      <c r="N15" s="709"/>
      <c r="O15" s="709"/>
      <c r="P15" s="709"/>
      <c r="Q15" s="709"/>
      <c r="R15" s="709"/>
      <c r="S15" s="709"/>
      <c r="T15" s="709"/>
      <c r="U15" s="709"/>
      <c r="V15" s="709"/>
      <c r="W15" s="709"/>
      <c r="X15" s="709"/>
      <c r="Y15" s="709"/>
      <c r="Z15" s="709"/>
      <c r="AA15" s="709"/>
      <c r="AB15" s="709"/>
      <c r="AC15" s="709"/>
      <c r="AD15" s="709"/>
      <c r="AE15" s="709"/>
      <c r="AF15" s="709"/>
      <c r="AG15" s="709"/>
      <c r="AH15" s="709"/>
      <c r="AI15" s="709"/>
      <c r="AJ15" s="709"/>
      <c r="AK15" s="709"/>
      <c r="AL15" s="709"/>
      <c r="AM15" s="709"/>
    </row>
    <row r="16" spans="1:39" ht="21.75" customHeight="1">
      <c r="A16" s="796"/>
      <c r="B16" s="796"/>
      <c r="C16" s="796"/>
      <c r="D16" s="796"/>
      <c r="E16" s="796"/>
      <c r="F16" s="796"/>
      <c r="G16" s="796"/>
      <c r="I16" s="709"/>
      <c r="J16" s="709"/>
      <c r="K16" s="709"/>
      <c r="L16" s="709"/>
      <c r="M16" s="709"/>
      <c r="N16" s="709"/>
      <c r="O16" s="709"/>
      <c r="P16" s="709"/>
      <c r="Q16" s="709"/>
      <c r="R16" s="709"/>
      <c r="S16" s="709"/>
      <c r="T16" s="709"/>
      <c r="U16" s="709"/>
      <c r="V16" s="709"/>
      <c r="W16" s="709"/>
      <c r="X16" s="709"/>
      <c r="Y16" s="709"/>
      <c r="Z16" s="709"/>
      <c r="AA16" s="709"/>
      <c r="AB16" s="709"/>
      <c r="AC16" s="709"/>
      <c r="AD16" s="709"/>
      <c r="AE16" s="709"/>
      <c r="AF16" s="709"/>
      <c r="AG16" s="709"/>
      <c r="AH16" s="709"/>
      <c r="AI16" s="709"/>
      <c r="AJ16" s="709"/>
      <c r="AK16" s="709"/>
      <c r="AL16" s="709"/>
      <c r="AM16" s="709"/>
    </row>
    <row r="17" spans="1:39" ht="21.75" customHeight="1">
      <c r="A17" s="796"/>
      <c r="B17" s="796"/>
      <c r="C17" s="796"/>
      <c r="D17" s="796"/>
      <c r="E17" s="796"/>
      <c r="F17" s="796"/>
      <c r="G17" s="796"/>
      <c r="I17" s="709"/>
      <c r="J17" s="709"/>
      <c r="K17" s="709"/>
      <c r="L17" s="709"/>
      <c r="M17" s="709"/>
      <c r="N17" s="709"/>
      <c r="O17" s="709"/>
      <c r="P17" s="709"/>
      <c r="Q17" s="709"/>
      <c r="R17" s="709"/>
      <c r="S17" s="709"/>
      <c r="T17" s="709"/>
      <c r="U17" s="709"/>
      <c r="V17" s="709"/>
      <c r="W17" s="709"/>
      <c r="X17" s="709"/>
      <c r="Y17" s="709"/>
      <c r="Z17" s="709"/>
      <c r="AA17" s="709"/>
      <c r="AB17" s="709"/>
      <c r="AC17" s="709"/>
      <c r="AD17" s="709"/>
      <c r="AE17" s="709"/>
      <c r="AF17" s="709"/>
      <c r="AG17" s="709"/>
      <c r="AH17" s="709"/>
      <c r="AI17" s="709"/>
      <c r="AJ17" s="709"/>
      <c r="AK17" s="709"/>
      <c r="AL17" s="709"/>
      <c r="AM17" s="709"/>
    </row>
    <row r="18" spans="1:39" ht="21.75" customHeight="1">
      <c r="A18" s="796"/>
      <c r="B18" s="796"/>
      <c r="C18" s="796"/>
      <c r="D18" s="796"/>
      <c r="E18" s="796"/>
      <c r="F18" s="796"/>
      <c r="G18" s="796"/>
      <c r="I18" s="709"/>
      <c r="J18" s="709"/>
      <c r="K18" s="709"/>
      <c r="L18" s="709"/>
      <c r="M18" s="709"/>
      <c r="N18" s="709"/>
      <c r="O18" s="709"/>
      <c r="P18" s="709"/>
      <c r="Q18" s="709"/>
      <c r="R18" s="709"/>
      <c r="S18" s="709"/>
      <c r="T18" s="709"/>
      <c r="U18" s="709"/>
      <c r="V18" s="709"/>
      <c r="W18" s="709"/>
      <c r="X18" s="709"/>
      <c r="Y18" s="709"/>
      <c r="Z18" s="709"/>
      <c r="AA18" s="709"/>
      <c r="AB18" s="709"/>
      <c r="AC18" s="709"/>
      <c r="AD18" s="709"/>
      <c r="AE18" s="709"/>
      <c r="AF18" s="709"/>
      <c r="AG18" s="709"/>
      <c r="AH18" s="709"/>
      <c r="AI18" s="709"/>
      <c r="AJ18" s="709"/>
      <c r="AK18" s="709"/>
      <c r="AL18" s="709"/>
      <c r="AM18" s="709"/>
    </row>
    <row r="19" spans="1:39" ht="21.75" customHeight="1">
      <c r="A19" s="796"/>
      <c r="B19" s="796"/>
      <c r="C19" s="796"/>
      <c r="D19" s="796"/>
      <c r="E19" s="796"/>
      <c r="F19" s="796"/>
      <c r="G19" s="796"/>
      <c r="I19" s="709"/>
      <c r="J19" s="709"/>
      <c r="K19" s="709"/>
      <c r="L19" s="709"/>
      <c r="M19" s="709"/>
      <c r="N19" s="709"/>
      <c r="O19" s="709"/>
      <c r="P19" s="709"/>
      <c r="Q19" s="709"/>
      <c r="R19" s="709"/>
      <c r="S19" s="709"/>
      <c r="T19" s="709"/>
      <c r="U19" s="709"/>
      <c r="V19" s="709"/>
      <c r="W19" s="709"/>
      <c r="X19" s="709"/>
      <c r="Y19" s="709"/>
      <c r="Z19" s="709"/>
      <c r="AA19" s="709"/>
      <c r="AB19" s="709"/>
      <c r="AC19" s="709"/>
      <c r="AD19" s="709"/>
      <c r="AE19" s="709"/>
      <c r="AF19" s="709"/>
      <c r="AG19" s="709"/>
      <c r="AH19" s="709"/>
      <c r="AI19" s="709"/>
      <c r="AJ19" s="709"/>
      <c r="AK19" s="709"/>
      <c r="AL19" s="709"/>
      <c r="AM19" s="709"/>
    </row>
    <row r="20" spans="1:39" ht="21.75" customHeight="1">
      <c r="A20" s="796"/>
      <c r="B20" s="796"/>
      <c r="C20" s="796"/>
      <c r="D20" s="796"/>
      <c r="E20" s="796"/>
      <c r="F20" s="796"/>
      <c r="G20" s="796"/>
      <c r="I20" s="709"/>
      <c r="J20" s="709"/>
      <c r="K20" s="709"/>
      <c r="L20" s="709"/>
      <c r="M20" s="709"/>
      <c r="N20" s="709"/>
      <c r="O20" s="709"/>
      <c r="P20" s="709"/>
      <c r="Q20" s="709"/>
      <c r="R20" s="709"/>
      <c r="S20" s="709"/>
      <c r="T20" s="709"/>
      <c r="U20" s="709"/>
      <c r="V20" s="709"/>
      <c r="W20" s="709"/>
      <c r="X20" s="709"/>
      <c r="Y20" s="709"/>
      <c r="Z20" s="709"/>
      <c r="AA20" s="709"/>
      <c r="AB20" s="709"/>
      <c r="AC20" s="709"/>
      <c r="AD20" s="709"/>
      <c r="AE20" s="709"/>
      <c r="AF20" s="709"/>
      <c r="AG20" s="709"/>
      <c r="AH20" s="709"/>
      <c r="AI20" s="709"/>
      <c r="AJ20" s="709"/>
      <c r="AK20" s="709"/>
      <c r="AL20" s="709"/>
      <c r="AM20" s="709"/>
    </row>
    <row r="21" spans="1:39" ht="21.75" customHeight="1">
      <c r="A21" s="796"/>
      <c r="B21" s="796"/>
      <c r="C21" s="796"/>
      <c r="D21" s="796"/>
      <c r="E21" s="796"/>
      <c r="F21" s="796"/>
      <c r="G21" s="796"/>
      <c r="I21" s="709"/>
      <c r="J21" s="709"/>
      <c r="K21" s="709"/>
      <c r="L21" s="709"/>
      <c r="M21" s="709"/>
      <c r="N21" s="709"/>
      <c r="O21" s="709"/>
      <c r="P21" s="709"/>
      <c r="Q21" s="709"/>
      <c r="R21" s="709"/>
      <c r="S21" s="709"/>
      <c r="T21" s="709"/>
      <c r="U21" s="709"/>
      <c r="V21" s="709"/>
      <c r="W21" s="709"/>
      <c r="X21" s="709"/>
      <c r="Y21" s="709"/>
      <c r="Z21" s="709"/>
      <c r="AA21" s="709"/>
      <c r="AB21" s="709"/>
      <c r="AC21" s="709"/>
      <c r="AD21" s="709"/>
      <c r="AE21" s="709"/>
      <c r="AF21" s="709"/>
      <c r="AG21" s="709"/>
      <c r="AH21" s="709"/>
      <c r="AI21" s="709"/>
      <c r="AJ21" s="709"/>
      <c r="AK21" s="709"/>
      <c r="AL21" s="709"/>
      <c r="AM21" s="709"/>
    </row>
    <row r="22" spans="1:39" ht="21.75" customHeight="1" thickBot="1">
      <c r="A22" s="802"/>
      <c r="B22" s="802"/>
      <c r="C22" s="802"/>
      <c r="D22" s="802"/>
      <c r="E22" s="802"/>
      <c r="F22" s="802"/>
      <c r="G22" s="802"/>
      <c r="I22" s="709"/>
      <c r="J22" s="709"/>
      <c r="K22" s="709"/>
      <c r="L22" s="709"/>
      <c r="M22" s="709"/>
      <c r="N22" s="709"/>
      <c r="O22" s="709"/>
      <c r="P22" s="709"/>
      <c r="Q22" s="709"/>
      <c r="R22" s="709"/>
      <c r="S22" s="709"/>
      <c r="T22" s="709"/>
      <c r="U22" s="709"/>
      <c r="V22" s="709"/>
      <c r="W22" s="709"/>
      <c r="X22" s="709"/>
      <c r="Y22" s="709"/>
      <c r="Z22" s="709"/>
      <c r="AA22" s="709"/>
      <c r="AB22" s="709"/>
      <c r="AC22" s="709"/>
      <c r="AD22" s="709"/>
      <c r="AE22" s="709"/>
      <c r="AF22" s="709"/>
      <c r="AG22" s="709"/>
      <c r="AH22" s="709"/>
      <c r="AI22" s="709"/>
      <c r="AJ22" s="709"/>
      <c r="AK22" s="709"/>
      <c r="AL22" s="709"/>
      <c r="AM22" s="709"/>
    </row>
    <row r="23" spans="1:39" ht="21.75" customHeight="1">
      <c r="A23" s="804"/>
      <c r="B23" s="804"/>
      <c r="C23" s="804"/>
      <c r="D23" s="804"/>
      <c r="E23" s="804"/>
      <c r="F23" s="804"/>
      <c r="G23" s="804"/>
      <c r="I23" s="709"/>
      <c r="J23" s="709"/>
      <c r="K23" s="709"/>
      <c r="L23" s="709"/>
      <c r="M23" s="709"/>
      <c r="N23" s="709"/>
      <c r="O23" s="709"/>
      <c r="P23" s="709"/>
      <c r="Q23" s="709"/>
      <c r="R23" s="709"/>
      <c r="S23" s="709"/>
      <c r="T23" s="709"/>
      <c r="U23" s="709"/>
      <c r="V23" s="709"/>
      <c r="W23" s="709"/>
      <c r="X23" s="709"/>
      <c r="Y23" s="709"/>
      <c r="Z23" s="709"/>
      <c r="AA23" s="709"/>
      <c r="AB23" s="709"/>
      <c r="AC23" s="709"/>
      <c r="AD23" s="709"/>
      <c r="AE23" s="709"/>
      <c r="AF23" s="709"/>
      <c r="AG23" s="709"/>
      <c r="AH23" s="709"/>
      <c r="AI23" s="709"/>
      <c r="AJ23" s="709"/>
      <c r="AK23" s="709"/>
      <c r="AL23" s="709"/>
      <c r="AM23" s="709"/>
    </row>
    <row r="24" spans="1:39" ht="12.75">
      <c r="A24" s="135" t="s">
        <v>864</v>
      </c>
      <c r="B24" s="135"/>
      <c r="C24" s="135" t="s">
        <v>865</v>
      </c>
      <c r="D24" s="804" t="s">
        <v>866</v>
      </c>
      <c r="E24" s="813" t="s">
        <v>867</v>
      </c>
      <c r="F24" s="135" t="s">
        <v>844</v>
      </c>
      <c r="G24" s="135" t="s">
        <v>846</v>
      </c>
      <c r="H24" s="135"/>
      <c r="I24" s="709"/>
      <c r="J24" s="709"/>
      <c r="K24" s="709"/>
      <c r="L24" s="709"/>
      <c r="M24" s="709"/>
      <c r="N24" s="709"/>
      <c r="O24" s="709"/>
      <c r="P24" s="709"/>
      <c r="Q24" s="709"/>
      <c r="R24" s="709"/>
      <c r="S24" s="709"/>
      <c r="T24" s="709"/>
      <c r="U24" s="709"/>
      <c r="V24" s="709"/>
      <c r="W24" s="709"/>
      <c r="X24" s="709"/>
      <c r="Y24" s="709"/>
      <c r="Z24" s="709"/>
      <c r="AA24" s="709"/>
      <c r="AB24" s="709"/>
      <c r="AC24" s="709"/>
      <c r="AD24" s="709"/>
      <c r="AE24" s="709"/>
      <c r="AF24" s="709"/>
      <c r="AG24" s="709"/>
      <c r="AH24" s="709"/>
      <c r="AI24" s="709"/>
      <c r="AJ24" s="709"/>
      <c r="AK24" s="709"/>
      <c r="AL24" s="709"/>
      <c r="AM24" s="709"/>
    </row>
    <row r="25" spans="1:39" ht="12.75">
      <c r="A25" s="135" t="s">
        <v>868</v>
      </c>
      <c r="B25" s="135"/>
      <c r="C25" s="814">
        <v>585513325</v>
      </c>
      <c r="D25" s="804" t="s">
        <v>869</v>
      </c>
      <c r="E25" s="135"/>
      <c r="F25" s="135"/>
      <c r="G25" s="135"/>
      <c r="H25" s="135"/>
      <c r="I25" s="709"/>
      <c r="J25" s="709"/>
      <c r="K25" s="709"/>
      <c r="L25" s="709"/>
      <c r="M25" s="709"/>
      <c r="N25" s="709"/>
      <c r="O25" s="709"/>
      <c r="P25" s="709"/>
      <c r="Q25" s="709"/>
      <c r="R25" s="709"/>
      <c r="S25" s="709"/>
      <c r="T25" s="709"/>
      <c r="U25" s="709"/>
      <c r="V25" s="709"/>
      <c r="W25" s="709"/>
      <c r="X25" s="709"/>
      <c r="Y25" s="709"/>
      <c r="Z25" s="709"/>
      <c r="AA25" s="709"/>
      <c r="AB25" s="709"/>
      <c r="AC25" s="709"/>
      <c r="AD25" s="709"/>
      <c r="AE25" s="709"/>
      <c r="AF25" s="709"/>
      <c r="AG25" s="709"/>
      <c r="AH25" s="709"/>
      <c r="AI25" s="709"/>
      <c r="AJ25" s="709"/>
      <c r="AK25" s="709"/>
      <c r="AL25" s="709"/>
      <c r="AM25" s="709"/>
    </row>
    <row r="26" spans="1:39" ht="12.75">
      <c r="A26" s="709"/>
      <c r="B26" s="709"/>
      <c r="C26" s="709"/>
      <c r="D26" s="709"/>
      <c r="E26" s="709"/>
      <c r="F26" s="709"/>
      <c r="G26" s="709"/>
      <c r="H26" s="709"/>
      <c r="I26" s="709"/>
      <c r="J26" s="709"/>
      <c r="K26" s="709"/>
      <c r="L26" s="709"/>
      <c r="M26" s="709"/>
      <c r="N26" s="709"/>
      <c r="O26" s="709"/>
      <c r="P26" s="709"/>
      <c r="Q26" s="709"/>
      <c r="R26" s="709"/>
      <c r="S26" s="709"/>
      <c r="T26" s="709"/>
      <c r="U26" s="709"/>
      <c r="V26" s="709"/>
      <c r="W26" s="709"/>
      <c r="X26" s="709"/>
      <c r="Y26" s="709"/>
      <c r="Z26" s="709"/>
      <c r="AA26" s="709"/>
      <c r="AB26" s="709"/>
      <c r="AC26" s="709"/>
      <c r="AD26" s="709"/>
      <c r="AE26" s="709"/>
      <c r="AF26" s="709"/>
      <c r="AG26" s="709"/>
      <c r="AH26" s="709"/>
      <c r="AI26" s="709"/>
      <c r="AJ26" s="709"/>
      <c r="AK26" s="709"/>
      <c r="AL26" s="709"/>
      <c r="AM26" s="709"/>
    </row>
    <row r="27" spans="1:39" ht="12.75">
      <c r="A27" s="709"/>
      <c r="B27" s="709"/>
      <c r="C27" s="709"/>
      <c r="D27" s="709"/>
      <c r="E27" s="709"/>
      <c r="F27" s="709"/>
      <c r="G27" s="709"/>
      <c r="H27" s="709"/>
      <c r="I27" s="709"/>
      <c r="J27" s="709"/>
      <c r="K27" s="709"/>
      <c r="L27" s="709"/>
      <c r="M27" s="709"/>
      <c r="N27" s="709"/>
      <c r="O27" s="709"/>
      <c r="P27" s="709"/>
      <c r="Q27" s="709"/>
      <c r="R27" s="709"/>
      <c r="S27" s="709"/>
      <c r="T27" s="709"/>
      <c r="U27" s="709"/>
      <c r="V27" s="709"/>
      <c r="W27" s="709"/>
      <c r="X27" s="709"/>
      <c r="Y27" s="709"/>
      <c r="Z27" s="709"/>
      <c r="AA27" s="709"/>
      <c r="AB27" s="709"/>
      <c r="AC27" s="709"/>
      <c r="AD27" s="709"/>
      <c r="AE27" s="709"/>
      <c r="AF27" s="709"/>
      <c r="AG27" s="709"/>
      <c r="AH27" s="709"/>
      <c r="AI27" s="709"/>
      <c r="AJ27" s="709"/>
      <c r="AK27" s="709"/>
      <c r="AL27" s="709"/>
      <c r="AM27" s="709"/>
    </row>
    <row r="28" spans="1:39" ht="12.75">
      <c r="A28" s="709"/>
      <c r="B28" s="709"/>
      <c r="C28" s="709"/>
      <c r="D28" s="709"/>
      <c r="E28" s="709"/>
      <c r="F28" s="709"/>
      <c r="G28" s="709"/>
      <c r="H28" s="709"/>
      <c r="I28" s="709"/>
      <c r="J28" s="709"/>
      <c r="K28" s="709"/>
      <c r="L28" s="709"/>
      <c r="M28" s="709"/>
      <c r="N28" s="709"/>
      <c r="O28" s="709"/>
      <c r="P28" s="709"/>
      <c r="Q28" s="709"/>
      <c r="R28" s="709"/>
      <c r="S28" s="709"/>
      <c r="T28" s="709"/>
      <c r="U28" s="709"/>
      <c r="V28" s="709"/>
      <c r="W28" s="709"/>
      <c r="X28" s="709"/>
      <c r="Y28" s="709"/>
      <c r="Z28" s="709"/>
      <c r="AA28" s="709"/>
      <c r="AB28" s="709"/>
      <c r="AC28" s="709"/>
      <c r="AD28" s="709"/>
      <c r="AE28" s="709"/>
      <c r="AF28" s="709"/>
      <c r="AG28" s="709"/>
      <c r="AH28" s="709"/>
      <c r="AI28" s="709"/>
      <c r="AJ28" s="709"/>
      <c r="AK28" s="709"/>
      <c r="AL28" s="709"/>
      <c r="AM28" s="709"/>
    </row>
    <row r="29" spans="1:39" ht="12.75">
      <c r="A29" s="709"/>
      <c r="B29" s="709"/>
      <c r="C29" s="709"/>
      <c r="D29" s="709"/>
      <c r="E29" s="709"/>
      <c r="F29" s="709"/>
      <c r="G29" s="709"/>
      <c r="H29" s="709"/>
      <c r="I29" s="709"/>
      <c r="J29" s="709"/>
      <c r="K29" s="709"/>
      <c r="L29" s="709"/>
      <c r="M29" s="709"/>
      <c r="N29" s="709"/>
      <c r="O29" s="709"/>
      <c r="P29" s="709"/>
      <c r="Q29" s="709"/>
      <c r="R29" s="709"/>
      <c r="S29" s="709"/>
      <c r="T29" s="709"/>
      <c r="U29" s="709"/>
      <c r="V29" s="709"/>
      <c r="W29" s="709"/>
      <c r="X29" s="709"/>
      <c r="Y29" s="709"/>
      <c r="Z29" s="709"/>
      <c r="AA29" s="709"/>
      <c r="AB29" s="709"/>
      <c r="AC29" s="709"/>
      <c r="AD29" s="709"/>
      <c r="AE29" s="709"/>
      <c r="AF29" s="709"/>
      <c r="AG29" s="709"/>
      <c r="AH29" s="709"/>
      <c r="AI29" s="709"/>
      <c r="AJ29" s="709"/>
      <c r="AK29" s="709"/>
      <c r="AL29" s="709"/>
      <c r="AM29" s="709"/>
    </row>
    <row r="30" spans="1:39" ht="12.75">
      <c r="A30" s="709"/>
      <c r="B30" s="709"/>
      <c r="C30" s="709"/>
      <c r="D30" s="709"/>
      <c r="E30" s="709"/>
      <c r="F30" s="709"/>
      <c r="G30" s="709"/>
      <c r="H30" s="709"/>
      <c r="I30" s="709"/>
      <c r="J30" s="709"/>
      <c r="K30" s="709"/>
      <c r="L30" s="709"/>
      <c r="M30" s="709"/>
      <c r="N30" s="709"/>
      <c r="O30" s="709"/>
      <c r="P30" s="709"/>
      <c r="Q30" s="709"/>
      <c r="R30" s="709"/>
      <c r="S30" s="709"/>
      <c r="T30" s="709"/>
      <c r="U30" s="709"/>
      <c r="V30" s="709"/>
      <c r="W30" s="709"/>
      <c r="X30" s="709"/>
      <c r="Y30" s="709"/>
      <c r="Z30" s="709"/>
      <c r="AA30" s="709"/>
      <c r="AB30" s="709"/>
      <c r="AC30" s="709"/>
      <c r="AD30" s="709"/>
      <c r="AE30" s="709"/>
      <c r="AF30" s="709"/>
      <c r="AG30" s="709"/>
      <c r="AH30" s="709"/>
      <c r="AI30" s="709"/>
      <c r="AJ30" s="709"/>
      <c r="AK30" s="709"/>
      <c r="AL30" s="709"/>
      <c r="AM30" s="709"/>
    </row>
    <row r="31" spans="1:39" ht="12.75">
      <c r="A31" s="709"/>
      <c r="B31" s="709"/>
      <c r="C31" s="709"/>
      <c r="D31" s="709"/>
      <c r="E31" s="709"/>
      <c r="F31" s="709"/>
      <c r="G31" s="709"/>
      <c r="H31" s="709"/>
      <c r="I31" s="709"/>
      <c r="J31" s="709"/>
      <c r="K31" s="709"/>
      <c r="L31" s="709"/>
      <c r="M31" s="709"/>
      <c r="N31" s="709"/>
      <c r="O31" s="709"/>
      <c r="P31" s="709"/>
      <c r="Q31" s="709"/>
      <c r="R31" s="709"/>
      <c r="S31" s="709"/>
      <c r="T31" s="709"/>
      <c r="U31" s="709"/>
      <c r="V31" s="709"/>
      <c r="W31" s="709"/>
      <c r="X31" s="709"/>
      <c r="Y31" s="709"/>
      <c r="Z31" s="709"/>
      <c r="AA31" s="709"/>
      <c r="AB31" s="709"/>
      <c r="AC31" s="709"/>
      <c r="AD31" s="709"/>
      <c r="AE31" s="709"/>
      <c r="AF31" s="709"/>
      <c r="AG31" s="709"/>
      <c r="AH31" s="709"/>
      <c r="AI31" s="709"/>
      <c r="AJ31" s="709"/>
      <c r="AK31" s="709"/>
      <c r="AL31" s="709"/>
      <c r="AM31" s="709"/>
    </row>
    <row r="32" spans="1:39" ht="12.75">
      <c r="A32" s="709"/>
      <c r="B32" s="709"/>
      <c r="C32" s="709"/>
      <c r="D32" s="709"/>
      <c r="E32" s="709"/>
      <c r="F32" s="709"/>
      <c r="G32" s="709"/>
      <c r="H32" s="709"/>
      <c r="I32" s="709"/>
      <c r="J32" s="709"/>
      <c r="K32" s="709"/>
      <c r="L32" s="709"/>
      <c r="M32" s="709"/>
      <c r="N32" s="709"/>
      <c r="O32" s="709"/>
      <c r="P32" s="709"/>
      <c r="Q32" s="709"/>
      <c r="R32" s="709"/>
      <c r="S32" s="709"/>
      <c r="T32" s="709"/>
      <c r="U32" s="709"/>
      <c r="V32" s="709"/>
      <c r="W32" s="709"/>
      <c r="X32" s="709"/>
      <c r="Y32" s="709"/>
      <c r="Z32" s="709"/>
      <c r="AA32" s="709"/>
      <c r="AB32" s="709"/>
      <c r="AC32" s="709"/>
      <c r="AD32" s="709"/>
      <c r="AE32" s="709"/>
      <c r="AF32" s="709"/>
      <c r="AG32" s="709"/>
      <c r="AH32" s="709"/>
      <c r="AI32" s="709"/>
      <c r="AJ32" s="709"/>
      <c r="AK32" s="709"/>
      <c r="AL32" s="709"/>
      <c r="AM32" s="709"/>
    </row>
    <row r="33" spans="1:39" ht="12.75">
      <c r="A33" s="709"/>
      <c r="B33" s="709"/>
      <c r="C33" s="709"/>
      <c r="D33" s="709"/>
      <c r="E33" s="709"/>
      <c r="F33" s="709"/>
      <c r="G33" s="709"/>
      <c r="H33" s="709"/>
      <c r="I33" s="709"/>
      <c r="J33" s="709"/>
      <c r="K33" s="709"/>
      <c r="L33" s="709"/>
      <c r="M33" s="709"/>
      <c r="N33" s="709"/>
      <c r="O33" s="709"/>
      <c r="P33" s="709"/>
      <c r="Q33" s="709"/>
      <c r="R33" s="709"/>
      <c r="S33" s="709"/>
      <c r="T33" s="709"/>
      <c r="U33" s="709"/>
      <c r="V33" s="709"/>
      <c r="W33" s="709"/>
      <c r="X33" s="709"/>
      <c r="Y33" s="709"/>
      <c r="Z33" s="709"/>
      <c r="AA33" s="709"/>
      <c r="AB33" s="709"/>
      <c r="AC33" s="709"/>
      <c r="AD33" s="709"/>
      <c r="AE33" s="709"/>
      <c r="AF33" s="709"/>
      <c r="AG33" s="709"/>
      <c r="AH33" s="709"/>
      <c r="AI33" s="709"/>
      <c r="AJ33" s="709"/>
      <c r="AK33" s="709"/>
      <c r="AL33" s="709"/>
      <c r="AM33" s="709"/>
    </row>
    <row r="34" spans="1:39" ht="12.75">
      <c r="A34" s="709"/>
      <c r="B34" s="709"/>
      <c r="C34" s="709"/>
      <c r="D34" s="709"/>
      <c r="E34" s="709"/>
      <c r="F34" s="709"/>
      <c r="G34" s="709"/>
      <c r="H34" s="709"/>
      <c r="I34" s="709"/>
      <c r="J34" s="709"/>
      <c r="K34" s="709"/>
      <c r="L34" s="709"/>
      <c r="M34" s="709"/>
      <c r="N34" s="709"/>
      <c r="O34" s="709"/>
      <c r="P34" s="709"/>
      <c r="Q34" s="709"/>
      <c r="R34" s="709"/>
      <c r="S34" s="709"/>
      <c r="T34" s="709"/>
      <c r="U34" s="709"/>
      <c r="V34" s="709"/>
      <c r="W34" s="709"/>
      <c r="X34" s="709"/>
      <c r="Y34" s="709"/>
      <c r="Z34" s="709"/>
      <c r="AA34" s="709"/>
      <c r="AB34" s="709"/>
      <c r="AC34" s="709"/>
      <c r="AD34" s="709"/>
      <c r="AE34" s="709"/>
      <c r="AF34" s="709"/>
      <c r="AG34" s="709"/>
      <c r="AH34" s="709"/>
      <c r="AI34" s="709"/>
      <c r="AJ34" s="709"/>
      <c r="AK34" s="709"/>
      <c r="AL34" s="709"/>
      <c r="AM34" s="709"/>
    </row>
    <row r="35" spans="1:39" ht="12.75">
      <c r="A35" s="709"/>
      <c r="B35" s="709"/>
      <c r="C35" s="709"/>
      <c r="D35" s="709"/>
      <c r="E35" s="709"/>
      <c r="F35" s="709"/>
      <c r="G35" s="709"/>
      <c r="H35" s="709"/>
      <c r="I35" s="709"/>
      <c r="J35" s="709"/>
      <c r="K35" s="709"/>
      <c r="L35" s="709"/>
      <c r="M35" s="709"/>
      <c r="N35" s="709"/>
      <c r="O35" s="709"/>
      <c r="P35" s="709"/>
      <c r="Q35" s="709"/>
      <c r="R35" s="709"/>
      <c r="S35" s="709"/>
      <c r="T35" s="709"/>
      <c r="U35" s="709"/>
      <c r="V35" s="709"/>
      <c r="W35" s="709"/>
      <c r="X35" s="709"/>
      <c r="Y35" s="709"/>
      <c r="Z35" s="709"/>
      <c r="AA35" s="709"/>
      <c r="AB35" s="709"/>
      <c r="AC35" s="709"/>
      <c r="AD35" s="709"/>
      <c r="AE35" s="709"/>
      <c r="AF35" s="709"/>
      <c r="AG35" s="709"/>
      <c r="AH35" s="709"/>
      <c r="AI35" s="709"/>
      <c r="AJ35" s="709"/>
      <c r="AK35" s="709"/>
      <c r="AL35" s="709"/>
      <c r="AM35" s="709"/>
    </row>
    <row r="36" spans="1:39" ht="12.75">
      <c r="A36" s="709"/>
      <c r="B36" s="709"/>
      <c r="C36" s="709"/>
      <c r="D36" s="709"/>
      <c r="E36" s="709"/>
      <c r="F36" s="709"/>
      <c r="G36" s="709"/>
      <c r="H36" s="709"/>
      <c r="I36" s="709"/>
      <c r="J36" s="709"/>
      <c r="K36" s="709"/>
      <c r="L36" s="709"/>
      <c r="M36" s="709"/>
      <c r="N36" s="709"/>
      <c r="O36" s="709"/>
      <c r="P36" s="709"/>
      <c r="Q36" s="709"/>
      <c r="R36" s="709"/>
      <c r="S36" s="709"/>
      <c r="T36" s="709"/>
      <c r="U36" s="709"/>
      <c r="V36" s="709"/>
      <c r="W36" s="709"/>
      <c r="X36" s="709"/>
      <c r="Y36" s="709"/>
      <c r="Z36" s="709"/>
      <c r="AA36" s="709"/>
      <c r="AB36" s="709"/>
      <c r="AC36" s="709"/>
      <c r="AD36" s="709"/>
      <c r="AE36" s="709"/>
      <c r="AF36" s="709"/>
      <c r="AG36" s="709"/>
      <c r="AH36" s="709"/>
      <c r="AI36" s="709"/>
      <c r="AJ36" s="709"/>
      <c r="AK36" s="709"/>
      <c r="AL36" s="709"/>
      <c r="AM36" s="709"/>
    </row>
    <row r="37" spans="1:39" ht="12.75">
      <c r="A37" s="709"/>
      <c r="B37" s="709"/>
      <c r="C37" s="709"/>
      <c r="D37" s="709"/>
      <c r="E37" s="709"/>
      <c r="F37" s="709"/>
      <c r="G37" s="709"/>
      <c r="H37" s="709"/>
      <c r="I37" s="709"/>
      <c r="J37" s="709"/>
      <c r="K37" s="709"/>
      <c r="L37" s="709"/>
      <c r="M37" s="709"/>
      <c r="N37" s="709"/>
      <c r="O37" s="709"/>
      <c r="P37" s="709"/>
      <c r="Q37" s="709"/>
      <c r="R37" s="709"/>
      <c r="S37" s="709"/>
      <c r="T37" s="709"/>
      <c r="U37" s="709"/>
      <c r="V37" s="709"/>
      <c r="W37" s="709"/>
      <c r="X37" s="709"/>
      <c r="Y37" s="709"/>
      <c r="Z37" s="709"/>
      <c r="AA37" s="709"/>
      <c r="AB37" s="709"/>
      <c r="AC37" s="709"/>
      <c r="AD37" s="709"/>
      <c r="AE37" s="709"/>
      <c r="AF37" s="709"/>
      <c r="AG37" s="709"/>
      <c r="AH37" s="709"/>
      <c r="AI37" s="709"/>
      <c r="AJ37" s="709"/>
      <c r="AK37" s="709"/>
      <c r="AL37" s="709"/>
      <c r="AM37" s="709"/>
    </row>
    <row r="38" spans="1:39" ht="12.75">
      <c r="A38" s="709"/>
      <c r="B38" s="709"/>
      <c r="C38" s="709"/>
      <c r="D38" s="709"/>
      <c r="E38" s="709"/>
      <c r="F38" s="709"/>
      <c r="G38" s="709"/>
      <c r="H38" s="709"/>
      <c r="I38" s="709"/>
      <c r="J38" s="709"/>
      <c r="K38" s="709"/>
      <c r="L38" s="709"/>
      <c r="M38" s="709"/>
      <c r="N38" s="709"/>
      <c r="O38" s="709"/>
      <c r="P38" s="709"/>
      <c r="Q38" s="709"/>
      <c r="R38" s="709"/>
      <c r="S38" s="709"/>
      <c r="T38" s="709"/>
      <c r="U38" s="709"/>
      <c r="V38" s="709"/>
      <c r="W38" s="709"/>
      <c r="X38" s="709"/>
      <c r="Y38" s="709"/>
      <c r="Z38" s="709"/>
      <c r="AA38" s="709"/>
      <c r="AB38" s="709"/>
      <c r="AC38" s="709"/>
      <c r="AD38" s="709"/>
      <c r="AE38" s="709"/>
      <c r="AF38" s="709"/>
      <c r="AG38" s="709"/>
      <c r="AH38" s="709"/>
      <c r="AI38" s="709"/>
      <c r="AJ38" s="709"/>
      <c r="AK38" s="709"/>
      <c r="AL38" s="709"/>
      <c r="AM38" s="709"/>
    </row>
    <row r="39" spans="1:39" ht="12.75">
      <c r="A39" s="709"/>
      <c r="B39" s="709"/>
      <c r="C39" s="709"/>
      <c r="D39" s="709"/>
      <c r="E39" s="709"/>
      <c r="F39" s="709"/>
      <c r="G39" s="709"/>
      <c r="H39" s="709"/>
      <c r="I39" s="709"/>
      <c r="J39" s="709"/>
      <c r="K39" s="709"/>
      <c r="L39" s="709"/>
      <c r="M39" s="709"/>
      <c r="N39" s="709"/>
      <c r="O39" s="709"/>
      <c r="P39" s="709"/>
      <c r="Q39" s="709"/>
      <c r="R39" s="709"/>
      <c r="S39" s="709"/>
      <c r="T39" s="709"/>
      <c r="U39" s="709"/>
      <c r="V39" s="709"/>
      <c r="W39" s="709"/>
      <c r="X39" s="709"/>
      <c r="Y39" s="709"/>
      <c r="Z39" s="709"/>
      <c r="AA39" s="709"/>
      <c r="AB39" s="709"/>
      <c r="AC39" s="709"/>
      <c r="AD39" s="709"/>
      <c r="AE39" s="709"/>
      <c r="AF39" s="709"/>
      <c r="AG39" s="709"/>
      <c r="AH39" s="709"/>
      <c r="AI39" s="709"/>
      <c r="AJ39" s="709"/>
      <c r="AK39" s="709"/>
      <c r="AL39" s="709"/>
      <c r="AM39" s="709"/>
    </row>
    <row r="40" spans="1:39" ht="12.75">
      <c r="A40" s="709"/>
      <c r="B40" s="709"/>
      <c r="C40" s="709"/>
      <c r="D40" s="709"/>
      <c r="E40" s="709"/>
      <c r="F40" s="709"/>
      <c r="G40" s="709"/>
      <c r="H40" s="709"/>
      <c r="I40" s="709"/>
      <c r="J40" s="709"/>
      <c r="K40" s="709"/>
      <c r="L40" s="709"/>
      <c r="M40" s="709"/>
      <c r="N40" s="709"/>
      <c r="O40" s="709"/>
      <c r="P40" s="709"/>
      <c r="Q40" s="709"/>
      <c r="R40" s="709"/>
      <c r="S40" s="709"/>
      <c r="T40" s="709"/>
      <c r="U40" s="709"/>
      <c r="V40" s="709"/>
      <c r="W40" s="709"/>
      <c r="X40" s="709"/>
      <c r="Y40" s="709"/>
      <c r="Z40" s="709"/>
      <c r="AA40" s="709"/>
      <c r="AB40" s="709"/>
      <c r="AC40" s="709"/>
      <c r="AD40" s="709"/>
      <c r="AE40" s="709"/>
      <c r="AF40" s="709"/>
      <c r="AG40" s="709"/>
      <c r="AH40" s="709"/>
      <c r="AI40" s="709"/>
      <c r="AJ40" s="709"/>
      <c r="AK40" s="709"/>
      <c r="AL40" s="709"/>
      <c r="AM40" s="709"/>
    </row>
    <row r="41" spans="1:39" ht="12.75">
      <c r="A41" s="709"/>
      <c r="B41" s="709"/>
      <c r="C41" s="709"/>
      <c r="D41" s="709"/>
      <c r="E41" s="709"/>
      <c r="F41" s="709"/>
      <c r="G41" s="709"/>
      <c r="H41" s="709"/>
      <c r="I41" s="709"/>
      <c r="J41" s="709"/>
      <c r="K41" s="709"/>
      <c r="L41" s="709"/>
      <c r="M41" s="709"/>
      <c r="N41" s="709"/>
      <c r="O41" s="709"/>
      <c r="P41" s="709"/>
      <c r="Q41" s="709"/>
      <c r="R41" s="709"/>
      <c r="S41" s="709"/>
      <c r="T41" s="709"/>
      <c r="U41" s="709"/>
      <c r="V41" s="709"/>
      <c r="W41" s="709"/>
      <c r="X41" s="709"/>
      <c r="Y41" s="709"/>
      <c r="Z41" s="709"/>
      <c r="AA41" s="709"/>
      <c r="AB41" s="709"/>
      <c r="AC41" s="709"/>
      <c r="AD41" s="709"/>
      <c r="AE41" s="709"/>
      <c r="AF41" s="709"/>
      <c r="AG41" s="709"/>
      <c r="AH41" s="709"/>
      <c r="AI41" s="709"/>
      <c r="AJ41" s="709"/>
      <c r="AK41" s="709"/>
      <c r="AL41" s="709"/>
      <c r="AM41" s="709"/>
    </row>
    <row r="42" spans="1:39" ht="12.75">
      <c r="A42" s="709"/>
      <c r="B42" s="709"/>
      <c r="C42" s="709"/>
      <c r="D42" s="709"/>
      <c r="E42" s="709"/>
      <c r="F42" s="709"/>
      <c r="G42" s="709"/>
      <c r="H42" s="709"/>
      <c r="I42" s="709"/>
      <c r="J42" s="709"/>
      <c r="K42" s="709"/>
      <c r="L42" s="709"/>
      <c r="M42" s="709"/>
      <c r="N42" s="709"/>
      <c r="O42" s="709"/>
      <c r="P42" s="709"/>
      <c r="Q42" s="709"/>
      <c r="R42" s="709"/>
      <c r="S42" s="709"/>
      <c r="T42" s="709"/>
      <c r="U42" s="709"/>
      <c r="V42" s="709"/>
      <c r="W42" s="709"/>
      <c r="X42" s="709"/>
      <c r="Y42" s="709"/>
      <c r="Z42" s="709"/>
      <c r="AA42" s="709"/>
      <c r="AB42" s="709"/>
      <c r="AC42" s="709"/>
      <c r="AD42" s="709"/>
      <c r="AE42" s="709"/>
      <c r="AF42" s="709"/>
      <c r="AG42" s="709"/>
      <c r="AH42" s="709"/>
      <c r="AI42" s="709"/>
      <c r="AJ42" s="709"/>
      <c r="AK42" s="709"/>
      <c r="AL42" s="709"/>
      <c r="AM42" s="709"/>
    </row>
    <row r="43" spans="1:39" ht="12.75">
      <c r="A43" s="709"/>
      <c r="B43" s="709"/>
      <c r="C43" s="709"/>
      <c r="D43" s="709"/>
      <c r="E43" s="709"/>
      <c r="F43" s="709"/>
      <c r="G43" s="709"/>
      <c r="H43" s="709"/>
      <c r="I43" s="709"/>
      <c r="J43" s="709"/>
      <c r="K43" s="709"/>
      <c r="L43" s="709"/>
      <c r="M43" s="709"/>
      <c r="N43" s="709"/>
      <c r="O43" s="709"/>
      <c r="P43" s="709"/>
      <c r="Q43" s="709"/>
      <c r="R43" s="709"/>
      <c r="S43" s="709"/>
      <c r="T43" s="709"/>
      <c r="U43" s="709"/>
      <c r="V43" s="709"/>
      <c r="W43" s="709"/>
      <c r="X43" s="709"/>
      <c r="Y43" s="709"/>
      <c r="Z43" s="709"/>
      <c r="AA43" s="709"/>
      <c r="AB43" s="709"/>
      <c r="AC43" s="709"/>
      <c r="AD43" s="709"/>
      <c r="AE43" s="709"/>
      <c r="AF43" s="709"/>
      <c r="AG43" s="709"/>
      <c r="AH43" s="709"/>
      <c r="AI43" s="709"/>
      <c r="AJ43" s="709"/>
      <c r="AK43" s="709"/>
      <c r="AL43" s="709"/>
      <c r="AM43" s="709"/>
    </row>
    <row r="44" spans="1:39" ht="12.75">
      <c r="A44" s="709"/>
      <c r="B44" s="709"/>
      <c r="C44" s="709"/>
      <c r="D44" s="709"/>
      <c r="E44" s="709"/>
      <c r="F44" s="709"/>
      <c r="G44" s="709"/>
      <c r="H44" s="709"/>
      <c r="I44" s="709"/>
      <c r="J44" s="709"/>
      <c r="K44" s="709"/>
      <c r="L44" s="709"/>
      <c r="M44" s="709"/>
      <c r="N44" s="709"/>
      <c r="O44" s="709"/>
      <c r="P44" s="709"/>
      <c r="Q44" s="709"/>
      <c r="R44" s="709"/>
      <c r="S44" s="709"/>
      <c r="T44" s="709"/>
      <c r="U44" s="709"/>
      <c r="V44" s="709"/>
      <c r="W44" s="709"/>
      <c r="X44" s="709"/>
      <c r="Y44" s="709"/>
      <c r="Z44" s="709"/>
      <c r="AA44" s="709"/>
      <c r="AB44" s="709"/>
      <c r="AC44" s="709"/>
      <c r="AD44" s="709"/>
      <c r="AE44" s="709"/>
      <c r="AF44" s="709"/>
      <c r="AG44" s="709"/>
      <c r="AH44" s="709"/>
      <c r="AI44" s="709"/>
      <c r="AJ44" s="709"/>
      <c r="AK44" s="709"/>
      <c r="AL44" s="709"/>
      <c r="AM44" s="709"/>
    </row>
    <row r="45" spans="1:39" ht="12.75">
      <c r="A45" s="709"/>
      <c r="B45" s="709"/>
      <c r="C45" s="709"/>
      <c r="D45" s="709"/>
      <c r="E45" s="709"/>
      <c r="F45" s="709"/>
      <c r="G45" s="709"/>
      <c r="H45" s="709"/>
      <c r="I45" s="709"/>
      <c r="J45" s="709"/>
      <c r="K45" s="709"/>
      <c r="L45" s="709"/>
      <c r="M45" s="709"/>
      <c r="N45" s="709"/>
      <c r="O45" s="709"/>
      <c r="P45" s="709"/>
      <c r="Q45" s="709"/>
      <c r="R45" s="709"/>
      <c r="S45" s="709"/>
      <c r="T45" s="709"/>
      <c r="U45" s="709"/>
      <c r="V45" s="709"/>
      <c r="W45" s="709"/>
      <c r="X45" s="709"/>
      <c r="Y45" s="709"/>
      <c r="Z45" s="709"/>
      <c r="AA45" s="709"/>
      <c r="AB45" s="709"/>
      <c r="AC45" s="709"/>
      <c r="AD45" s="709"/>
      <c r="AE45" s="709"/>
      <c r="AF45" s="709"/>
      <c r="AG45" s="709"/>
      <c r="AH45" s="709"/>
      <c r="AI45" s="709"/>
      <c r="AJ45" s="709"/>
      <c r="AK45" s="709"/>
      <c r="AL45" s="709"/>
      <c r="AM45" s="709"/>
    </row>
    <row r="46" spans="1:39" ht="12.75">
      <c r="A46" s="709"/>
      <c r="B46" s="709"/>
      <c r="C46" s="709"/>
      <c r="D46" s="709"/>
      <c r="E46" s="709"/>
      <c r="F46" s="709"/>
      <c r="G46" s="709"/>
      <c r="H46" s="709"/>
      <c r="I46" s="709"/>
      <c r="J46" s="709"/>
      <c r="K46" s="709"/>
      <c r="L46" s="709"/>
      <c r="M46" s="709"/>
      <c r="N46" s="709"/>
      <c r="O46" s="709"/>
      <c r="P46" s="709"/>
      <c r="Q46" s="709"/>
      <c r="R46" s="709"/>
      <c r="S46" s="709"/>
      <c r="T46" s="709"/>
      <c r="U46" s="709"/>
      <c r="V46" s="709"/>
      <c r="W46" s="709"/>
      <c r="X46" s="709"/>
      <c r="Y46" s="709"/>
      <c r="Z46" s="709"/>
      <c r="AA46" s="709"/>
      <c r="AB46" s="709"/>
      <c r="AC46" s="709"/>
      <c r="AD46" s="709"/>
      <c r="AE46" s="709"/>
      <c r="AF46" s="709"/>
      <c r="AG46" s="709"/>
      <c r="AH46" s="709"/>
      <c r="AI46" s="709"/>
      <c r="AJ46" s="709"/>
      <c r="AK46" s="709"/>
      <c r="AL46" s="709"/>
      <c r="AM46" s="709"/>
    </row>
    <row r="47" spans="1:39" ht="12.75">
      <c r="A47" s="709"/>
      <c r="B47" s="709"/>
      <c r="C47" s="709"/>
      <c r="D47" s="709"/>
      <c r="E47" s="709"/>
      <c r="F47" s="709"/>
      <c r="G47" s="709"/>
      <c r="H47" s="709"/>
      <c r="I47" s="709"/>
      <c r="J47" s="709"/>
      <c r="K47" s="709"/>
      <c r="L47" s="709"/>
      <c r="M47" s="709"/>
      <c r="N47" s="709"/>
      <c r="O47" s="709"/>
      <c r="P47" s="709"/>
      <c r="Q47" s="709"/>
      <c r="R47" s="709"/>
      <c r="S47" s="709"/>
      <c r="T47" s="709"/>
      <c r="U47" s="709"/>
      <c r="V47" s="709"/>
      <c r="W47" s="709"/>
      <c r="X47" s="709"/>
      <c r="Y47" s="709"/>
      <c r="Z47" s="709"/>
      <c r="AA47" s="709"/>
      <c r="AB47" s="709"/>
      <c r="AC47" s="709"/>
      <c r="AD47" s="709"/>
      <c r="AE47" s="709"/>
      <c r="AF47" s="709"/>
      <c r="AG47" s="709"/>
      <c r="AH47" s="709"/>
      <c r="AI47" s="709"/>
      <c r="AJ47" s="709"/>
      <c r="AK47" s="709"/>
      <c r="AL47" s="709"/>
      <c r="AM47" s="709"/>
    </row>
    <row r="48" spans="1:39" ht="12.75">
      <c r="A48" s="709"/>
      <c r="B48" s="709"/>
      <c r="C48" s="709"/>
      <c r="D48" s="709"/>
      <c r="E48" s="709"/>
      <c r="F48" s="709"/>
      <c r="G48" s="709"/>
      <c r="H48" s="709"/>
      <c r="I48" s="709"/>
      <c r="J48" s="709"/>
      <c r="K48" s="709"/>
      <c r="L48" s="709"/>
      <c r="M48" s="709"/>
      <c r="N48" s="709"/>
      <c r="O48" s="709"/>
      <c r="P48" s="709"/>
      <c r="Q48" s="709"/>
      <c r="R48" s="709"/>
      <c r="S48" s="709"/>
      <c r="T48" s="709"/>
      <c r="U48" s="709"/>
      <c r="V48" s="709"/>
      <c r="W48" s="709"/>
      <c r="X48" s="709"/>
      <c r="Y48" s="709"/>
      <c r="Z48" s="709"/>
      <c r="AA48" s="709"/>
      <c r="AB48" s="709"/>
      <c r="AC48" s="709"/>
      <c r="AD48" s="709"/>
      <c r="AE48" s="709"/>
      <c r="AF48" s="709"/>
      <c r="AG48" s="709"/>
      <c r="AH48" s="709"/>
      <c r="AI48" s="709"/>
      <c r="AJ48" s="709"/>
      <c r="AK48" s="709"/>
      <c r="AL48" s="709"/>
      <c r="AM48" s="709"/>
    </row>
    <row r="49" spans="1:39" ht="12.75">
      <c r="A49" s="709"/>
      <c r="B49" s="709"/>
      <c r="C49" s="709"/>
      <c r="D49" s="709"/>
      <c r="E49" s="709"/>
      <c r="F49" s="709"/>
      <c r="G49" s="709"/>
      <c r="H49" s="709"/>
      <c r="I49" s="709"/>
      <c r="J49" s="709"/>
      <c r="K49" s="709"/>
      <c r="L49" s="709"/>
      <c r="M49" s="709"/>
      <c r="N49" s="709"/>
      <c r="O49" s="709"/>
      <c r="P49" s="709"/>
      <c r="Q49" s="709"/>
      <c r="R49" s="709"/>
      <c r="S49" s="709"/>
      <c r="T49" s="709"/>
      <c r="U49" s="709"/>
      <c r="V49" s="709"/>
      <c r="W49" s="709"/>
      <c r="X49" s="709"/>
      <c r="Y49" s="709"/>
      <c r="Z49" s="709"/>
      <c r="AA49" s="709"/>
      <c r="AB49" s="709"/>
      <c r="AC49" s="709"/>
      <c r="AD49" s="709"/>
      <c r="AE49" s="709"/>
      <c r="AF49" s="709"/>
      <c r="AG49" s="709"/>
      <c r="AH49" s="709"/>
      <c r="AI49" s="709"/>
      <c r="AJ49" s="709"/>
      <c r="AK49" s="709"/>
      <c r="AL49" s="709"/>
      <c r="AM49" s="709"/>
    </row>
    <row r="50" spans="1:39" ht="12.75">
      <c r="A50" s="709"/>
      <c r="B50" s="709"/>
      <c r="C50" s="709"/>
      <c r="D50" s="709"/>
      <c r="E50" s="709"/>
      <c r="F50" s="709"/>
      <c r="G50" s="709"/>
      <c r="H50" s="709"/>
      <c r="I50" s="709"/>
      <c r="J50" s="709"/>
      <c r="K50" s="709"/>
      <c r="L50" s="709"/>
      <c r="M50" s="709"/>
      <c r="N50" s="709"/>
      <c r="O50" s="709"/>
      <c r="P50" s="709"/>
      <c r="Q50" s="709"/>
      <c r="R50" s="709"/>
      <c r="S50" s="709"/>
      <c r="T50" s="709"/>
      <c r="U50" s="709"/>
      <c r="V50" s="709"/>
      <c r="W50" s="709"/>
      <c r="X50" s="709"/>
      <c r="Y50" s="709"/>
      <c r="Z50" s="709"/>
      <c r="AA50" s="709"/>
      <c r="AB50" s="709"/>
      <c r="AC50" s="709"/>
      <c r="AD50" s="709"/>
      <c r="AE50" s="709"/>
      <c r="AF50" s="709"/>
      <c r="AG50" s="709"/>
      <c r="AH50" s="709"/>
      <c r="AI50" s="709"/>
      <c r="AJ50" s="709"/>
      <c r="AK50" s="709"/>
      <c r="AL50" s="709"/>
      <c r="AM50" s="709"/>
    </row>
    <row r="51" spans="1:39" ht="12.75">
      <c r="A51" s="709"/>
      <c r="B51" s="709"/>
      <c r="C51" s="709"/>
      <c r="D51" s="709"/>
      <c r="E51" s="709"/>
      <c r="F51" s="709"/>
      <c r="G51" s="709"/>
      <c r="H51" s="709"/>
      <c r="I51" s="709"/>
      <c r="J51" s="709"/>
      <c r="K51" s="709"/>
      <c r="L51" s="709"/>
      <c r="M51" s="709"/>
      <c r="N51" s="709"/>
      <c r="O51" s="709"/>
      <c r="P51" s="709"/>
      <c r="Q51" s="709"/>
      <c r="R51" s="709"/>
      <c r="S51" s="709"/>
      <c r="T51" s="709"/>
      <c r="U51" s="709"/>
      <c r="V51" s="709"/>
      <c r="W51" s="709"/>
      <c r="X51" s="709"/>
      <c r="Y51" s="709"/>
      <c r="Z51" s="709"/>
      <c r="AA51" s="709"/>
      <c r="AB51" s="709"/>
      <c r="AC51" s="709"/>
      <c r="AD51" s="709"/>
      <c r="AE51" s="709"/>
      <c r="AF51" s="709"/>
      <c r="AG51" s="709"/>
      <c r="AH51" s="709"/>
      <c r="AI51" s="709"/>
      <c r="AJ51" s="709"/>
      <c r="AK51" s="709"/>
      <c r="AL51" s="709"/>
      <c r="AM51" s="709"/>
    </row>
    <row r="52" spans="1:39" ht="12.75">
      <c r="A52" s="709"/>
      <c r="B52" s="709"/>
      <c r="C52" s="709"/>
      <c r="D52" s="709"/>
      <c r="E52" s="709"/>
      <c r="F52" s="709"/>
      <c r="G52" s="709"/>
      <c r="H52" s="709"/>
      <c r="I52" s="709"/>
      <c r="J52" s="709"/>
      <c r="K52" s="709"/>
      <c r="L52" s="709"/>
      <c r="M52" s="709"/>
      <c r="N52" s="709"/>
      <c r="O52" s="709"/>
      <c r="P52" s="709"/>
      <c r="Q52" s="709"/>
      <c r="R52" s="709"/>
      <c r="S52" s="709"/>
      <c r="T52" s="709"/>
      <c r="U52" s="709"/>
      <c r="V52" s="709"/>
      <c r="W52" s="709"/>
      <c r="X52" s="709"/>
      <c r="Y52" s="709"/>
      <c r="Z52" s="709"/>
      <c r="AA52" s="709"/>
      <c r="AB52" s="709"/>
      <c r="AC52" s="709"/>
      <c r="AD52" s="709"/>
      <c r="AE52" s="709"/>
      <c r="AF52" s="709"/>
      <c r="AG52" s="709"/>
      <c r="AH52" s="709"/>
      <c r="AI52" s="709"/>
      <c r="AJ52" s="709"/>
      <c r="AK52" s="709"/>
      <c r="AL52" s="709"/>
      <c r="AM52" s="709"/>
    </row>
    <row r="53" spans="1:39" ht="12.75">
      <c r="A53" s="709"/>
      <c r="B53" s="709"/>
      <c r="C53" s="709"/>
      <c r="D53" s="709"/>
      <c r="E53" s="709"/>
      <c r="F53" s="709"/>
      <c r="G53" s="709"/>
      <c r="H53" s="709"/>
      <c r="I53" s="709"/>
      <c r="J53" s="709"/>
      <c r="K53" s="709"/>
      <c r="L53" s="709"/>
      <c r="M53" s="709"/>
      <c r="N53" s="709"/>
      <c r="O53" s="709"/>
      <c r="P53" s="709"/>
      <c r="Q53" s="709"/>
      <c r="R53" s="709"/>
      <c r="S53" s="709"/>
      <c r="T53" s="709"/>
      <c r="U53" s="709"/>
      <c r="V53" s="709"/>
      <c r="W53" s="709"/>
      <c r="X53" s="709"/>
      <c r="Y53" s="709"/>
      <c r="Z53" s="709"/>
      <c r="AA53" s="709"/>
      <c r="AB53" s="709"/>
      <c r="AC53" s="709"/>
      <c r="AD53" s="709"/>
      <c r="AE53" s="709"/>
      <c r="AF53" s="709"/>
      <c r="AG53" s="709"/>
      <c r="AH53" s="709"/>
      <c r="AI53" s="709"/>
      <c r="AJ53" s="709"/>
      <c r="AK53" s="709"/>
      <c r="AL53" s="709"/>
      <c r="AM53" s="709"/>
    </row>
    <row r="54" spans="1:39" ht="12.75">
      <c r="A54" s="709"/>
      <c r="B54" s="709"/>
      <c r="C54" s="709"/>
      <c r="D54" s="709"/>
      <c r="E54" s="709"/>
      <c r="F54" s="709"/>
      <c r="G54" s="709"/>
      <c r="H54" s="709"/>
      <c r="I54" s="709"/>
      <c r="J54" s="709"/>
      <c r="K54" s="709"/>
      <c r="L54" s="709"/>
      <c r="M54" s="709"/>
      <c r="N54" s="709"/>
      <c r="O54" s="709"/>
      <c r="P54" s="709"/>
      <c r="Q54" s="709"/>
      <c r="R54" s="709"/>
      <c r="S54" s="709"/>
      <c r="T54" s="709"/>
      <c r="U54" s="709"/>
      <c r="V54" s="709"/>
      <c r="W54" s="709"/>
      <c r="X54" s="709"/>
      <c r="Y54" s="709"/>
      <c r="Z54" s="709"/>
      <c r="AA54" s="709"/>
      <c r="AB54" s="709"/>
      <c r="AC54" s="709"/>
      <c r="AD54" s="709"/>
      <c r="AE54" s="709"/>
      <c r="AF54" s="709"/>
      <c r="AG54" s="709"/>
      <c r="AH54" s="709"/>
      <c r="AI54" s="709"/>
      <c r="AJ54" s="709"/>
      <c r="AK54" s="709"/>
      <c r="AL54" s="709"/>
      <c r="AM54" s="709"/>
    </row>
    <row r="55" spans="1:39" ht="12.75">
      <c r="A55" s="709"/>
      <c r="B55" s="709"/>
      <c r="C55" s="709"/>
      <c r="D55" s="709"/>
      <c r="E55" s="709"/>
      <c r="F55" s="709"/>
      <c r="G55" s="709"/>
      <c r="H55" s="709"/>
      <c r="I55" s="709"/>
      <c r="J55" s="709"/>
      <c r="K55" s="709"/>
      <c r="L55" s="709"/>
      <c r="M55" s="709"/>
      <c r="N55" s="709"/>
      <c r="O55" s="709"/>
      <c r="P55" s="709"/>
      <c r="Q55" s="709"/>
      <c r="R55" s="709"/>
      <c r="S55" s="709"/>
      <c r="T55" s="709"/>
      <c r="U55" s="709"/>
      <c r="V55" s="709"/>
      <c r="W55" s="709"/>
      <c r="X55" s="709"/>
      <c r="Y55" s="709"/>
      <c r="Z55" s="709"/>
      <c r="AA55" s="709"/>
      <c r="AB55" s="709"/>
      <c r="AC55" s="709"/>
      <c r="AD55" s="709"/>
      <c r="AE55" s="709"/>
      <c r="AF55" s="709"/>
      <c r="AG55" s="709"/>
      <c r="AH55" s="709"/>
      <c r="AI55" s="709"/>
      <c r="AJ55" s="709"/>
      <c r="AK55" s="709"/>
      <c r="AL55" s="709"/>
      <c r="AM55" s="709"/>
    </row>
    <row r="56" spans="1:39" ht="12.75">
      <c r="A56" s="709"/>
      <c r="B56" s="709"/>
      <c r="C56" s="709"/>
      <c r="D56" s="709"/>
      <c r="E56" s="709"/>
      <c r="F56" s="709"/>
      <c r="G56" s="709"/>
      <c r="H56" s="709"/>
      <c r="I56" s="709"/>
      <c r="J56" s="709"/>
      <c r="K56" s="709"/>
      <c r="L56" s="709"/>
      <c r="M56" s="709"/>
      <c r="N56" s="709"/>
      <c r="O56" s="709"/>
      <c r="P56" s="709"/>
      <c r="Q56" s="709"/>
      <c r="R56" s="709"/>
      <c r="S56" s="709"/>
      <c r="T56" s="709"/>
      <c r="U56" s="709"/>
      <c r="V56" s="709"/>
      <c r="W56" s="709"/>
      <c r="X56" s="709"/>
      <c r="Y56" s="709"/>
      <c r="Z56" s="709"/>
      <c r="AA56" s="709"/>
      <c r="AB56" s="709"/>
      <c r="AC56" s="709"/>
      <c r="AD56" s="709"/>
      <c r="AE56" s="709"/>
      <c r="AF56" s="709"/>
      <c r="AG56" s="709"/>
      <c r="AH56" s="709"/>
      <c r="AI56" s="709"/>
      <c r="AJ56" s="709"/>
      <c r="AK56" s="709"/>
      <c r="AL56" s="709"/>
      <c r="AM56" s="709"/>
    </row>
    <row r="57" spans="1:39" ht="12.75">
      <c r="A57" s="709"/>
      <c r="B57" s="709"/>
      <c r="C57" s="709"/>
      <c r="D57" s="709"/>
      <c r="E57" s="709"/>
      <c r="F57" s="709"/>
      <c r="G57" s="709"/>
      <c r="H57" s="709"/>
      <c r="I57" s="709"/>
      <c r="J57" s="709"/>
      <c r="K57" s="709"/>
      <c r="L57" s="709"/>
      <c r="M57" s="709"/>
      <c r="N57" s="709"/>
      <c r="O57" s="709"/>
      <c r="P57" s="709"/>
      <c r="Q57" s="709"/>
      <c r="R57" s="709"/>
      <c r="S57" s="709"/>
      <c r="T57" s="709"/>
      <c r="U57" s="709"/>
      <c r="V57" s="709"/>
      <c r="W57" s="709"/>
      <c r="X57" s="709"/>
      <c r="Y57" s="709"/>
      <c r="Z57" s="709"/>
      <c r="AA57" s="709"/>
      <c r="AB57" s="709"/>
      <c r="AC57" s="709"/>
      <c r="AD57" s="709"/>
      <c r="AE57" s="709"/>
      <c r="AF57" s="709"/>
      <c r="AG57" s="709"/>
      <c r="AH57" s="709"/>
      <c r="AI57" s="709"/>
      <c r="AJ57" s="709"/>
      <c r="AK57" s="709"/>
      <c r="AL57" s="709"/>
      <c r="AM57" s="709"/>
    </row>
    <row r="58" spans="1:39" ht="12.75">
      <c r="A58" s="709"/>
      <c r="B58" s="709"/>
      <c r="C58" s="709"/>
      <c r="D58" s="709"/>
      <c r="E58" s="709"/>
      <c r="F58" s="709"/>
      <c r="G58" s="709"/>
      <c r="H58" s="709"/>
      <c r="I58" s="709"/>
      <c r="J58" s="709"/>
      <c r="K58" s="709"/>
      <c r="L58" s="709"/>
      <c r="M58" s="709"/>
      <c r="N58" s="709"/>
      <c r="O58" s="709"/>
      <c r="P58" s="709"/>
      <c r="Q58" s="709"/>
      <c r="R58" s="709"/>
      <c r="S58" s="709"/>
      <c r="T58" s="709"/>
      <c r="U58" s="709"/>
      <c r="V58" s="709"/>
      <c r="W58" s="709"/>
      <c r="X58" s="709"/>
      <c r="Y58" s="709"/>
      <c r="Z58" s="709"/>
      <c r="AA58" s="709"/>
      <c r="AB58" s="709"/>
      <c r="AC58" s="709"/>
      <c r="AD58" s="709"/>
      <c r="AE58" s="709"/>
      <c r="AF58" s="709"/>
      <c r="AG58" s="709"/>
      <c r="AH58" s="709"/>
      <c r="AI58" s="709"/>
      <c r="AJ58" s="709"/>
      <c r="AK58" s="709"/>
      <c r="AL58" s="709"/>
      <c r="AM58" s="709"/>
    </row>
    <row r="59" spans="1:39" ht="12.75">
      <c r="A59" s="709"/>
      <c r="B59" s="709"/>
      <c r="C59" s="709"/>
      <c r="D59" s="709"/>
      <c r="E59" s="709"/>
      <c r="F59" s="709"/>
      <c r="G59" s="709"/>
      <c r="H59" s="709"/>
      <c r="I59" s="709"/>
      <c r="J59" s="709"/>
      <c r="K59" s="709"/>
      <c r="L59" s="709"/>
      <c r="M59" s="709"/>
      <c r="N59" s="709"/>
      <c r="O59" s="709"/>
      <c r="P59" s="709"/>
      <c r="Q59" s="709"/>
      <c r="R59" s="709"/>
      <c r="S59" s="709"/>
      <c r="T59" s="709"/>
      <c r="U59" s="709"/>
      <c r="V59" s="709"/>
      <c r="W59" s="709"/>
      <c r="X59" s="709"/>
      <c r="Y59" s="709"/>
      <c r="Z59" s="709"/>
      <c r="AA59" s="709"/>
      <c r="AB59" s="709"/>
      <c r="AC59" s="709"/>
      <c r="AD59" s="709"/>
      <c r="AE59" s="709"/>
      <c r="AF59" s="709"/>
      <c r="AG59" s="709"/>
      <c r="AH59" s="709"/>
      <c r="AI59" s="709"/>
      <c r="AJ59" s="709"/>
      <c r="AK59" s="709"/>
      <c r="AL59" s="709"/>
      <c r="AM59" s="709"/>
    </row>
    <row r="60" spans="1:39" ht="12.75">
      <c r="A60" s="709"/>
      <c r="B60" s="709"/>
      <c r="C60" s="709"/>
      <c r="D60" s="709"/>
      <c r="E60" s="709"/>
      <c r="F60" s="709"/>
      <c r="G60" s="709"/>
      <c r="H60" s="709"/>
      <c r="I60" s="709"/>
      <c r="J60" s="709"/>
      <c r="K60" s="709"/>
      <c r="L60" s="709"/>
      <c r="M60" s="709"/>
      <c r="N60" s="709"/>
      <c r="O60" s="709"/>
      <c r="P60" s="709"/>
      <c r="Q60" s="709"/>
      <c r="R60" s="709"/>
      <c r="S60" s="709"/>
      <c r="T60" s="709"/>
      <c r="U60" s="709"/>
      <c r="V60" s="709"/>
      <c r="W60" s="709"/>
      <c r="X60" s="709"/>
      <c r="Y60" s="709"/>
      <c r="Z60" s="709"/>
      <c r="AA60" s="709"/>
      <c r="AB60" s="709"/>
      <c r="AC60" s="709"/>
      <c r="AD60" s="709"/>
      <c r="AE60" s="709"/>
      <c r="AF60" s="709"/>
      <c r="AG60" s="709"/>
      <c r="AH60" s="709"/>
      <c r="AI60" s="709"/>
      <c r="AJ60" s="709"/>
      <c r="AK60" s="709"/>
      <c r="AL60" s="709"/>
      <c r="AM60" s="709"/>
    </row>
    <row r="61" spans="1:39" ht="12.75">
      <c r="A61" s="709"/>
      <c r="B61" s="709"/>
      <c r="C61" s="709"/>
      <c r="D61" s="709"/>
      <c r="E61" s="709"/>
      <c r="F61" s="709"/>
      <c r="G61" s="709"/>
      <c r="H61" s="709"/>
      <c r="I61" s="709"/>
      <c r="J61" s="709"/>
      <c r="K61" s="709"/>
      <c r="L61" s="709"/>
      <c r="M61" s="709"/>
      <c r="N61" s="709"/>
      <c r="O61" s="709"/>
      <c r="P61" s="709"/>
      <c r="Q61" s="709"/>
      <c r="R61" s="709"/>
      <c r="S61" s="709"/>
      <c r="T61" s="709"/>
      <c r="U61" s="709"/>
      <c r="V61" s="709"/>
      <c r="W61" s="709"/>
      <c r="X61" s="709"/>
      <c r="Y61" s="709"/>
      <c r="Z61" s="709"/>
      <c r="AA61" s="709"/>
      <c r="AB61" s="709"/>
      <c r="AC61" s="709"/>
      <c r="AD61" s="709"/>
      <c r="AE61" s="709"/>
      <c r="AF61" s="709"/>
      <c r="AG61" s="709"/>
      <c r="AH61" s="709"/>
      <c r="AI61" s="709"/>
      <c r="AJ61" s="709"/>
      <c r="AK61" s="709"/>
      <c r="AL61" s="709"/>
      <c r="AM61" s="709"/>
    </row>
    <row r="62" spans="1:39" ht="12.75">
      <c r="A62" s="709"/>
      <c r="B62" s="709"/>
      <c r="C62" s="709"/>
      <c r="D62" s="709"/>
      <c r="E62" s="709"/>
      <c r="F62" s="709"/>
      <c r="G62" s="709"/>
      <c r="H62" s="709"/>
      <c r="I62" s="709"/>
      <c r="J62" s="709"/>
      <c r="K62" s="709"/>
      <c r="L62" s="709"/>
      <c r="M62" s="709"/>
      <c r="N62" s="709"/>
      <c r="O62" s="709"/>
      <c r="P62" s="709"/>
      <c r="Q62" s="709"/>
      <c r="R62" s="709"/>
      <c r="S62" s="709"/>
      <c r="T62" s="709"/>
      <c r="U62" s="709"/>
      <c r="V62" s="709"/>
      <c r="W62" s="709"/>
      <c r="X62" s="709"/>
      <c r="Y62" s="709"/>
      <c r="Z62" s="709"/>
      <c r="AA62" s="709"/>
      <c r="AB62" s="709"/>
      <c r="AC62" s="709"/>
      <c r="AD62" s="709"/>
      <c r="AE62" s="709"/>
      <c r="AF62" s="709"/>
      <c r="AG62" s="709"/>
      <c r="AH62" s="709"/>
      <c r="AI62" s="709"/>
      <c r="AJ62" s="709"/>
      <c r="AK62" s="709"/>
      <c r="AL62" s="709"/>
      <c r="AM62" s="709"/>
    </row>
    <row r="63" spans="1:39" ht="12.75">
      <c r="A63" s="709"/>
      <c r="B63" s="709"/>
      <c r="C63" s="709"/>
      <c r="D63" s="709"/>
      <c r="E63" s="709"/>
      <c r="F63" s="709"/>
      <c r="G63" s="709"/>
      <c r="H63" s="709"/>
      <c r="I63" s="709"/>
      <c r="J63" s="709"/>
      <c r="K63" s="709"/>
      <c r="L63" s="709"/>
      <c r="M63" s="709"/>
      <c r="N63" s="709"/>
      <c r="O63" s="709"/>
      <c r="P63" s="709"/>
      <c r="Q63" s="709"/>
      <c r="R63" s="709"/>
      <c r="S63" s="709"/>
      <c r="T63" s="709"/>
      <c r="U63" s="709"/>
      <c r="V63" s="709"/>
      <c r="W63" s="709"/>
      <c r="X63" s="709"/>
      <c r="Y63" s="709"/>
      <c r="Z63" s="709"/>
      <c r="AA63" s="709"/>
      <c r="AB63" s="709"/>
      <c r="AC63" s="709"/>
      <c r="AD63" s="709"/>
      <c r="AE63" s="709"/>
      <c r="AF63" s="709"/>
      <c r="AG63" s="709"/>
      <c r="AH63" s="709"/>
      <c r="AI63" s="709"/>
      <c r="AJ63" s="709"/>
      <c r="AK63" s="709"/>
      <c r="AL63" s="709"/>
      <c r="AM63" s="709"/>
    </row>
    <row r="64" spans="1:39" ht="12.75">
      <c r="A64" s="709"/>
      <c r="B64" s="709"/>
      <c r="C64" s="709"/>
      <c r="D64" s="709"/>
      <c r="E64" s="709"/>
      <c r="F64" s="709"/>
      <c r="G64" s="709"/>
      <c r="H64" s="709"/>
      <c r="I64" s="709"/>
      <c r="J64" s="709"/>
      <c r="K64" s="709"/>
      <c r="L64" s="709"/>
      <c r="M64" s="709"/>
      <c r="N64" s="709"/>
      <c r="O64" s="709"/>
      <c r="P64" s="709"/>
      <c r="Q64" s="709"/>
      <c r="R64" s="709"/>
      <c r="S64" s="709"/>
      <c r="T64" s="709"/>
      <c r="U64" s="709"/>
      <c r="V64" s="709"/>
      <c r="W64" s="709"/>
      <c r="X64" s="709"/>
      <c r="Y64" s="709"/>
      <c r="Z64" s="709"/>
      <c r="AA64" s="709"/>
      <c r="AB64" s="709"/>
      <c r="AC64" s="709"/>
      <c r="AD64" s="709"/>
      <c r="AE64" s="709"/>
      <c r="AF64" s="709"/>
      <c r="AG64" s="709"/>
      <c r="AH64" s="709"/>
      <c r="AI64" s="709"/>
      <c r="AJ64" s="709"/>
      <c r="AK64" s="709"/>
      <c r="AL64" s="709"/>
      <c r="AM64" s="709"/>
    </row>
    <row r="65" spans="1:39" ht="12.75">
      <c r="A65" s="709"/>
      <c r="B65" s="709"/>
      <c r="C65" s="709"/>
      <c r="D65" s="709"/>
      <c r="E65" s="709"/>
      <c r="F65" s="709"/>
      <c r="G65" s="709"/>
      <c r="H65" s="709"/>
      <c r="I65" s="709"/>
      <c r="J65" s="709"/>
      <c r="K65" s="709"/>
      <c r="L65" s="709"/>
      <c r="M65" s="709"/>
      <c r="N65" s="709"/>
      <c r="O65" s="709"/>
      <c r="P65" s="709"/>
      <c r="Q65" s="709"/>
      <c r="R65" s="709"/>
      <c r="S65" s="709"/>
      <c r="T65" s="709"/>
      <c r="U65" s="709"/>
      <c r="V65" s="709"/>
      <c r="W65" s="709"/>
      <c r="X65" s="709"/>
      <c r="Y65" s="709"/>
      <c r="Z65" s="709"/>
      <c r="AA65" s="709"/>
      <c r="AB65" s="709"/>
      <c r="AC65" s="709"/>
      <c r="AD65" s="709"/>
      <c r="AE65" s="709"/>
      <c r="AF65" s="709"/>
      <c r="AG65" s="709"/>
      <c r="AH65" s="709"/>
      <c r="AI65" s="709"/>
      <c r="AJ65" s="709"/>
      <c r="AK65" s="709"/>
      <c r="AL65" s="709"/>
      <c r="AM65" s="709"/>
    </row>
    <row r="66" spans="1:39" ht="12.75">
      <c r="A66" s="709"/>
      <c r="B66" s="709"/>
      <c r="C66" s="709"/>
      <c r="D66" s="709"/>
      <c r="E66" s="709"/>
      <c r="F66" s="709"/>
      <c r="G66" s="709"/>
      <c r="H66" s="709"/>
      <c r="I66" s="709"/>
      <c r="J66" s="709"/>
      <c r="K66" s="709"/>
      <c r="L66" s="709"/>
      <c r="M66" s="709"/>
      <c r="N66" s="709"/>
      <c r="O66" s="709"/>
      <c r="P66" s="709"/>
      <c r="Q66" s="709"/>
      <c r="R66" s="709"/>
      <c r="S66" s="709"/>
      <c r="T66" s="709"/>
      <c r="U66" s="709"/>
      <c r="V66" s="709"/>
      <c r="W66" s="709"/>
      <c r="X66" s="709"/>
      <c r="Y66" s="709"/>
      <c r="Z66" s="709"/>
      <c r="AA66" s="709"/>
      <c r="AB66" s="709"/>
      <c r="AC66" s="709"/>
      <c r="AD66" s="709"/>
      <c r="AE66" s="709"/>
      <c r="AF66" s="709"/>
      <c r="AG66" s="709"/>
      <c r="AH66" s="709"/>
      <c r="AI66" s="709"/>
      <c r="AJ66" s="709"/>
      <c r="AK66" s="709"/>
      <c r="AL66" s="709"/>
      <c r="AM66" s="709"/>
    </row>
    <row r="67" spans="1:39" ht="12.75">
      <c r="A67" s="709"/>
      <c r="B67" s="709"/>
      <c r="C67" s="709"/>
      <c r="D67" s="709"/>
      <c r="E67" s="709"/>
      <c r="F67" s="709"/>
      <c r="G67" s="709"/>
      <c r="H67" s="709"/>
      <c r="I67" s="709"/>
      <c r="J67" s="709"/>
      <c r="K67" s="709"/>
      <c r="L67" s="709"/>
      <c r="M67" s="709"/>
      <c r="N67" s="709"/>
      <c r="O67" s="709"/>
      <c r="P67" s="709"/>
      <c r="Q67" s="709"/>
      <c r="R67" s="709"/>
      <c r="S67" s="709"/>
      <c r="T67" s="709"/>
      <c r="U67" s="709"/>
      <c r="V67" s="709"/>
      <c r="W67" s="709"/>
      <c r="X67" s="709"/>
      <c r="Y67" s="709"/>
      <c r="Z67" s="709"/>
      <c r="AA67" s="709"/>
      <c r="AB67" s="709"/>
      <c r="AC67" s="709"/>
      <c r="AD67" s="709"/>
      <c r="AE67" s="709"/>
      <c r="AF67" s="709"/>
      <c r="AG67" s="709"/>
      <c r="AH67" s="709"/>
      <c r="AI67" s="709"/>
      <c r="AJ67" s="709"/>
      <c r="AK67" s="709"/>
      <c r="AL67" s="709"/>
      <c r="AM67" s="709"/>
    </row>
    <row r="68" spans="1:39" ht="12.75">
      <c r="A68" s="709"/>
      <c r="B68" s="709"/>
      <c r="C68" s="709"/>
      <c r="D68" s="709"/>
      <c r="E68" s="709"/>
      <c r="F68" s="709"/>
      <c r="G68" s="709"/>
      <c r="H68" s="709"/>
      <c r="I68" s="709"/>
      <c r="J68" s="709"/>
      <c r="K68" s="709"/>
      <c r="L68" s="709"/>
      <c r="M68" s="709"/>
      <c r="N68" s="709"/>
      <c r="O68" s="709"/>
      <c r="P68" s="709"/>
      <c r="Q68" s="709"/>
      <c r="R68" s="709"/>
      <c r="S68" s="709"/>
      <c r="T68" s="709"/>
      <c r="U68" s="709"/>
      <c r="V68" s="709"/>
      <c r="W68" s="709"/>
      <c r="X68" s="709"/>
      <c r="Y68" s="709"/>
      <c r="Z68" s="709"/>
      <c r="AA68" s="709"/>
      <c r="AB68" s="709"/>
      <c r="AC68" s="709"/>
      <c r="AD68" s="709"/>
      <c r="AE68" s="709"/>
      <c r="AF68" s="709"/>
      <c r="AG68" s="709"/>
      <c r="AH68" s="709"/>
      <c r="AI68" s="709"/>
      <c r="AJ68" s="709"/>
      <c r="AK68" s="709"/>
      <c r="AL68" s="709"/>
      <c r="AM68" s="709"/>
    </row>
    <row r="69" spans="1:37" ht="12.75">
      <c r="A69" s="709"/>
      <c r="B69" s="709"/>
      <c r="C69" s="709"/>
      <c r="D69" s="709"/>
      <c r="E69" s="709"/>
      <c r="F69" s="709"/>
      <c r="G69" s="709"/>
      <c r="H69" s="709"/>
      <c r="I69" s="709"/>
      <c r="J69" s="709"/>
      <c r="K69" s="709"/>
      <c r="L69" s="709"/>
      <c r="M69" s="709"/>
      <c r="N69" s="709"/>
      <c r="O69" s="709"/>
      <c r="P69" s="709"/>
      <c r="Q69" s="709"/>
      <c r="R69" s="709"/>
      <c r="S69" s="709"/>
      <c r="T69" s="709"/>
      <c r="U69" s="709"/>
      <c r="V69" s="709"/>
      <c r="W69" s="709"/>
      <c r="X69" s="709"/>
      <c r="Y69" s="709"/>
      <c r="Z69" s="709"/>
      <c r="AA69" s="709"/>
      <c r="AB69" s="709"/>
      <c r="AC69" s="709"/>
      <c r="AD69" s="709"/>
      <c r="AE69" s="709"/>
      <c r="AF69" s="709"/>
      <c r="AG69" s="709"/>
      <c r="AH69" s="709"/>
      <c r="AI69" s="709"/>
      <c r="AJ69" s="709"/>
      <c r="AK69" s="709"/>
    </row>
    <row r="70" spans="1:37" ht="12.75">
      <c r="A70" s="709"/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709"/>
      <c r="T70" s="709"/>
      <c r="U70" s="709"/>
      <c r="V70" s="709"/>
      <c r="W70" s="709"/>
      <c r="X70" s="709"/>
      <c r="Y70" s="709"/>
      <c r="Z70" s="709"/>
      <c r="AA70" s="709"/>
      <c r="AB70" s="709"/>
      <c r="AC70" s="709"/>
      <c r="AD70" s="709"/>
      <c r="AE70" s="709"/>
      <c r="AF70" s="709"/>
      <c r="AG70" s="709"/>
      <c r="AH70" s="709"/>
      <c r="AI70" s="709"/>
      <c r="AJ70" s="709"/>
      <c r="AK70" s="709"/>
    </row>
    <row r="71" spans="1:37" ht="12.75">
      <c r="A71" s="709"/>
      <c r="B71" s="709"/>
      <c r="C71" s="709"/>
      <c r="D71" s="709"/>
      <c r="E71" s="709"/>
      <c r="F71" s="709"/>
      <c r="G71" s="709"/>
      <c r="H71" s="709"/>
      <c r="I71" s="709"/>
      <c r="J71" s="709"/>
      <c r="K71" s="709"/>
      <c r="L71" s="709"/>
      <c r="M71" s="709"/>
      <c r="N71" s="709"/>
      <c r="O71" s="709"/>
      <c r="P71" s="709"/>
      <c r="Q71" s="709"/>
      <c r="R71" s="709"/>
      <c r="S71" s="709"/>
      <c r="T71" s="709"/>
      <c r="U71" s="709"/>
      <c r="V71" s="709"/>
      <c r="W71" s="709"/>
      <c r="X71" s="709"/>
      <c r="Y71" s="709"/>
      <c r="Z71" s="709"/>
      <c r="AA71" s="709"/>
      <c r="AB71" s="709"/>
      <c r="AC71" s="709"/>
      <c r="AD71" s="709"/>
      <c r="AE71" s="709"/>
      <c r="AF71" s="709"/>
      <c r="AG71" s="709"/>
      <c r="AH71" s="709"/>
      <c r="AI71" s="709"/>
      <c r="AJ71" s="709"/>
      <c r="AK71" s="709"/>
    </row>
    <row r="72" spans="1:37" ht="12.75">
      <c r="A72" s="709"/>
      <c r="B72" s="709"/>
      <c r="C72" s="709"/>
      <c r="D72" s="709"/>
      <c r="E72" s="709"/>
      <c r="F72" s="709"/>
      <c r="G72" s="709"/>
      <c r="H72" s="709"/>
      <c r="I72" s="709"/>
      <c r="J72" s="709"/>
      <c r="K72" s="709"/>
      <c r="L72" s="709"/>
      <c r="M72" s="709"/>
      <c r="N72" s="709"/>
      <c r="O72" s="709"/>
      <c r="P72" s="709"/>
      <c r="Q72" s="709"/>
      <c r="R72" s="709"/>
      <c r="S72" s="709"/>
      <c r="T72" s="709"/>
      <c r="U72" s="709"/>
      <c r="V72" s="709"/>
      <c r="W72" s="709"/>
      <c r="X72" s="709"/>
      <c r="Y72" s="709"/>
      <c r="Z72" s="709"/>
      <c r="AA72" s="709"/>
      <c r="AB72" s="709"/>
      <c r="AC72" s="709"/>
      <c r="AD72" s="709"/>
      <c r="AE72" s="709"/>
      <c r="AF72" s="709"/>
      <c r="AG72" s="709"/>
      <c r="AH72" s="709"/>
      <c r="AI72" s="709"/>
      <c r="AJ72" s="709"/>
      <c r="AK72" s="709"/>
    </row>
    <row r="73" spans="1:37" ht="12.75">
      <c r="A73" s="709"/>
      <c r="B73" s="709"/>
      <c r="C73" s="709"/>
      <c r="D73" s="709"/>
      <c r="E73" s="709"/>
      <c r="F73" s="709"/>
      <c r="G73" s="709"/>
      <c r="H73" s="709"/>
      <c r="I73" s="709"/>
      <c r="J73" s="709"/>
      <c r="K73" s="709"/>
      <c r="L73" s="709"/>
      <c r="M73" s="709"/>
      <c r="N73" s="709"/>
      <c r="O73" s="709"/>
      <c r="P73" s="709"/>
      <c r="Q73" s="709"/>
      <c r="R73" s="709"/>
      <c r="S73" s="709"/>
      <c r="T73" s="709"/>
      <c r="U73" s="709"/>
      <c r="V73" s="709"/>
      <c r="W73" s="709"/>
      <c r="X73" s="709"/>
      <c r="Y73" s="709"/>
      <c r="Z73" s="709"/>
      <c r="AA73" s="709"/>
      <c r="AB73" s="709"/>
      <c r="AC73" s="709"/>
      <c r="AD73" s="709"/>
      <c r="AE73" s="709"/>
      <c r="AF73" s="709"/>
      <c r="AG73" s="709"/>
      <c r="AH73" s="709"/>
      <c r="AI73" s="709"/>
      <c r="AJ73" s="709"/>
      <c r="AK73" s="709"/>
    </row>
    <row r="74" spans="1:37" ht="12.75">
      <c r="A74" s="709"/>
      <c r="B74" s="709"/>
      <c r="C74" s="709"/>
      <c r="D74" s="709"/>
      <c r="E74" s="709"/>
      <c r="F74" s="709"/>
      <c r="G74" s="709"/>
      <c r="H74" s="709"/>
      <c r="I74" s="709"/>
      <c r="J74" s="709"/>
      <c r="K74" s="709"/>
      <c r="L74" s="709"/>
      <c r="M74" s="709"/>
      <c r="N74" s="709"/>
      <c r="O74" s="709"/>
      <c r="P74" s="709"/>
      <c r="Q74" s="709"/>
      <c r="R74" s="709"/>
      <c r="S74" s="709"/>
      <c r="T74" s="709"/>
      <c r="U74" s="709"/>
      <c r="V74" s="709"/>
      <c r="W74" s="709"/>
      <c r="X74" s="709"/>
      <c r="Y74" s="709"/>
      <c r="Z74" s="709"/>
      <c r="AA74" s="709"/>
      <c r="AB74" s="709"/>
      <c r="AC74" s="709"/>
      <c r="AD74" s="709"/>
      <c r="AE74" s="709"/>
      <c r="AF74" s="709"/>
      <c r="AG74" s="709"/>
      <c r="AH74" s="709"/>
      <c r="AI74" s="709"/>
      <c r="AJ74" s="709"/>
      <c r="AK74" s="709"/>
    </row>
    <row r="75" spans="1:37" ht="12.75">
      <c r="A75" s="709"/>
      <c r="B75" s="709"/>
      <c r="C75" s="709"/>
      <c r="D75" s="709"/>
      <c r="E75" s="709"/>
      <c r="F75" s="709"/>
      <c r="G75" s="709"/>
      <c r="H75" s="709"/>
      <c r="I75" s="709"/>
      <c r="J75" s="709"/>
      <c r="K75" s="709"/>
      <c r="L75" s="709"/>
      <c r="M75" s="709"/>
      <c r="N75" s="709"/>
      <c r="O75" s="709"/>
      <c r="P75" s="709"/>
      <c r="Q75" s="709"/>
      <c r="R75" s="709"/>
      <c r="S75" s="709"/>
      <c r="T75" s="709"/>
      <c r="U75" s="709"/>
      <c r="V75" s="709"/>
      <c r="W75" s="709"/>
      <c r="X75" s="709"/>
      <c r="Y75" s="709"/>
      <c r="Z75" s="709"/>
      <c r="AA75" s="709"/>
      <c r="AB75" s="709"/>
      <c r="AC75" s="709"/>
      <c r="AD75" s="709"/>
      <c r="AE75" s="709"/>
      <c r="AF75" s="709"/>
      <c r="AG75" s="709"/>
      <c r="AH75" s="709"/>
      <c r="AI75" s="709"/>
      <c r="AJ75" s="709"/>
      <c r="AK75" s="709"/>
    </row>
    <row r="76" spans="1:37" ht="12.75">
      <c r="A76" s="709"/>
      <c r="B76" s="709"/>
      <c r="C76" s="709"/>
      <c r="D76" s="709"/>
      <c r="E76" s="709"/>
      <c r="F76" s="709"/>
      <c r="G76" s="709"/>
      <c r="H76" s="709"/>
      <c r="I76" s="709"/>
      <c r="J76" s="709"/>
      <c r="K76" s="709"/>
      <c r="L76" s="709"/>
      <c r="M76" s="709"/>
      <c r="N76" s="709"/>
      <c r="O76" s="709"/>
      <c r="P76" s="709"/>
      <c r="Q76" s="709"/>
      <c r="R76" s="709"/>
      <c r="S76" s="709"/>
      <c r="T76" s="709"/>
      <c r="U76" s="709"/>
      <c r="V76" s="709"/>
      <c r="W76" s="709"/>
      <c r="X76" s="709"/>
      <c r="Y76" s="709"/>
      <c r="Z76" s="709"/>
      <c r="AA76" s="709"/>
      <c r="AB76" s="709"/>
      <c r="AC76" s="709"/>
      <c r="AD76" s="709"/>
      <c r="AE76" s="709"/>
      <c r="AF76" s="709"/>
      <c r="AG76" s="709"/>
      <c r="AH76" s="709"/>
      <c r="AI76" s="709"/>
      <c r="AJ76" s="709"/>
      <c r="AK76" s="709"/>
    </row>
    <row r="77" spans="1:37" ht="12.75">
      <c r="A77" s="709"/>
      <c r="B77" s="709"/>
      <c r="C77" s="709"/>
      <c r="D77" s="709"/>
      <c r="E77" s="709"/>
      <c r="F77" s="709"/>
      <c r="G77" s="709"/>
      <c r="H77" s="709"/>
      <c r="I77" s="709"/>
      <c r="J77" s="709"/>
      <c r="K77" s="709"/>
      <c r="L77" s="709"/>
      <c r="M77" s="709"/>
      <c r="N77" s="709"/>
      <c r="O77" s="709"/>
      <c r="P77" s="709"/>
      <c r="Q77" s="709"/>
      <c r="R77" s="709"/>
      <c r="S77" s="709"/>
      <c r="T77" s="709"/>
      <c r="U77" s="709"/>
      <c r="V77" s="709"/>
      <c r="W77" s="709"/>
      <c r="X77" s="709"/>
      <c r="Y77" s="709"/>
      <c r="Z77" s="709"/>
      <c r="AA77" s="709"/>
      <c r="AB77" s="709"/>
      <c r="AC77" s="709"/>
      <c r="AD77" s="709"/>
      <c r="AE77" s="709"/>
      <c r="AF77" s="709"/>
      <c r="AG77" s="709"/>
      <c r="AH77" s="709"/>
      <c r="AI77" s="709"/>
      <c r="AJ77" s="709"/>
      <c r="AK77" s="709"/>
    </row>
    <row r="78" spans="1:37" ht="12.75">
      <c r="A78" s="709"/>
      <c r="B78" s="709"/>
      <c r="C78" s="709"/>
      <c r="D78" s="709"/>
      <c r="E78" s="709"/>
      <c r="F78" s="709"/>
      <c r="G78" s="709"/>
      <c r="H78" s="709"/>
      <c r="I78" s="709"/>
      <c r="J78" s="709"/>
      <c r="K78" s="709"/>
      <c r="L78" s="709"/>
      <c r="M78" s="709"/>
      <c r="N78" s="709"/>
      <c r="O78" s="709"/>
      <c r="P78" s="709"/>
      <c r="Q78" s="709"/>
      <c r="R78" s="709"/>
      <c r="S78" s="709"/>
      <c r="T78" s="709"/>
      <c r="U78" s="709"/>
      <c r="V78" s="709"/>
      <c r="W78" s="709"/>
      <c r="X78" s="709"/>
      <c r="Y78" s="709"/>
      <c r="Z78" s="709"/>
      <c r="AA78" s="709"/>
      <c r="AB78" s="709"/>
      <c r="AC78" s="709"/>
      <c r="AD78" s="709"/>
      <c r="AE78" s="709"/>
      <c r="AF78" s="709"/>
      <c r="AG78" s="709"/>
      <c r="AH78" s="709"/>
      <c r="AI78" s="709"/>
      <c r="AJ78" s="709"/>
      <c r="AK78" s="709"/>
    </row>
    <row r="79" spans="1:37" ht="12.75">
      <c r="A79" s="709"/>
      <c r="B79" s="709"/>
      <c r="C79" s="709"/>
      <c r="D79" s="709"/>
      <c r="E79" s="709"/>
      <c r="F79" s="709"/>
      <c r="G79" s="709"/>
      <c r="H79" s="709"/>
      <c r="I79" s="709"/>
      <c r="J79" s="709"/>
      <c r="K79" s="709"/>
      <c r="L79" s="709"/>
      <c r="M79" s="709"/>
      <c r="N79" s="709"/>
      <c r="O79" s="709"/>
      <c r="P79" s="709"/>
      <c r="Q79" s="709"/>
      <c r="R79" s="709"/>
      <c r="S79" s="709"/>
      <c r="T79" s="709"/>
      <c r="U79" s="709"/>
      <c r="V79" s="709"/>
      <c r="W79" s="709"/>
      <c r="X79" s="709"/>
      <c r="Y79" s="709"/>
      <c r="Z79" s="709"/>
      <c r="AA79" s="709"/>
      <c r="AB79" s="709"/>
      <c r="AC79" s="709"/>
      <c r="AD79" s="709"/>
      <c r="AE79" s="709"/>
      <c r="AF79" s="709"/>
      <c r="AG79" s="709"/>
      <c r="AH79" s="709"/>
      <c r="AI79" s="709"/>
      <c r="AJ79" s="709"/>
      <c r="AK79" s="709"/>
    </row>
    <row r="80" spans="1:37" ht="12.75">
      <c r="A80" s="709"/>
      <c r="B80" s="709"/>
      <c r="C80" s="709"/>
      <c r="D80" s="709"/>
      <c r="E80" s="709"/>
      <c r="F80" s="709"/>
      <c r="G80" s="709"/>
      <c r="H80" s="709"/>
      <c r="I80" s="709"/>
      <c r="J80" s="709"/>
      <c r="K80" s="709"/>
      <c r="L80" s="709"/>
      <c r="M80" s="709"/>
      <c r="N80" s="709"/>
      <c r="O80" s="709"/>
      <c r="P80" s="709"/>
      <c r="Q80" s="709"/>
      <c r="R80" s="709"/>
      <c r="S80" s="709"/>
      <c r="T80" s="709"/>
      <c r="U80" s="709"/>
      <c r="V80" s="709"/>
      <c r="W80" s="709"/>
      <c r="X80" s="709"/>
      <c r="Y80" s="709"/>
      <c r="Z80" s="709"/>
      <c r="AA80" s="709"/>
      <c r="AB80" s="709"/>
      <c r="AC80" s="709"/>
      <c r="AD80" s="709"/>
      <c r="AE80" s="709"/>
      <c r="AF80" s="709"/>
      <c r="AG80" s="709"/>
      <c r="AH80" s="709"/>
      <c r="AI80" s="709"/>
      <c r="AJ80" s="709"/>
      <c r="AK80" s="709"/>
    </row>
    <row r="81" spans="1:37" ht="12.75">
      <c r="A81" s="709"/>
      <c r="B81" s="709"/>
      <c r="C81" s="709"/>
      <c r="D81" s="709"/>
      <c r="E81" s="709"/>
      <c r="F81" s="709"/>
      <c r="G81" s="709"/>
      <c r="H81" s="709"/>
      <c r="I81" s="709"/>
      <c r="J81" s="709"/>
      <c r="K81" s="709"/>
      <c r="L81" s="709"/>
      <c r="M81" s="709"/>
      <c r="N81" s="709"/>
      <c r="O81" s="709"/>
      <c r="P81" s="709"/>
      <c r="Q81" s="709"/>
      <c r="R81" s="709"/>
      <c r="S81" s="709"/>
      <c r="T81" s="709"/>
      <c r="U81" s="709"/>
      <c r="V81" s="709"/>
      <c r="W81" s="709"/>
      <c r="X81" s="709"/>
      <c r="Y81" s="709"/>
      <c r="Z81" s="709"/>
      <c r="AA81" s="709"/>
      <c r="AB81" s="709"/>
      <c r="AC81" s="709"/>
      <c r="AD81" s="709"/>
      <c r="AE81" s="709"/>
      <c r="AF81" s="709"/>
      <c r="AG81" s="709"/>
      <c r="AH81" s="709"/>
      <c r="AI81" s="709"/>
      <c r="AJ81" s="709"/>
      <c r="AK81" s="709"/>
    </row>
    <row r="82" spans="1:37" ht="12.75">
      <c r="A82" s="709"/>
      <c r="B82" s="709"/>
      <c r="C82" s="709"/>
      <c r="D82" s="709"/>
      <c r="E82" s="709"/>
      <c r="F82" s="709"/>
      <c r="G82" s="709"/>
      <c r="H82" s="709"/>
      <c r="I82" s="709"/>
      <c r="J82" s="709"/>
      <c r="K82" s="709"/>
      <c r="L82" s="709"/>
      <c r="M82" s="709"/>
      <c r="N82" s="709"/>
      <c r="O82" s="709"/>
      <c r="P82" s="709"/>
      <c r="Q82" s="709"/>
      <c r="R82" s="709"/>
      <c r="S82" s="709"/>
      <c r="T82" s="709"/>
      <c r="U82" s="709"/>
      <c r="V82" s="709"/>
      <c r="W82" s="709"/>
      <c r="X82" s="709"/>
      <c r="Y82" s="709"/>
      <c r="Z82" s="709"/>
      <c r="AA82" s="709"/>
      <c r="AB82" s="709"/>
      <c r="AC82" s="709"/>
      <c r="AD82" s="709"/>
      <c r="AE82" s="709"/>
      <c r="AF82" s="709"/>
      <c r="AG82" s="709"/>
      <c r="AH82" s="709"/>
      <c r="AI82" s="709"/>
      <c r="AJ82" s="709"/>
      <c r="AK82" s="709"/>
    </row>
    <row r="83" spans="1:37" ht="12.75">
      <c r="A83" s="709"/>
      <c r="B83" s="709"/>
      <c r="C83" s="709"/>
      <c r="D83" s="709"/>
      <c r="E83" s="709"/>
      <c r="F83" s="709"/>
      <c r="G83" s="709"/>
      <c r="H83" s="709"/>
      <c r="I83" s="709"/>
      <c r="J83" s="709"/>
      <c r="K83" s="709"/>
      <c r="L83" s="709"/>
      <c r="M83" s="709"/>
      <c r="N83" s="709"/>
      <c r="O83" s="709"/>
      <c r="P83" s="709"/>
      <c r="Q83" s="709"/>
      <c r="R83" s="709"/>
      <c r="S83" s="709"/>
      <c r="T83" s="709"/>
      <c r="U83" s="709"/>
      <c r="V83" s="709"/>
      <c r="W83" s="709"/>
      <c r="X83" s="709"/>
      <c r="Y83" s="709"/>
      <c r="Z83" s="709"/>
      <c r="AA83" s="709"/>
      <c r="AB83" s="709"/>
      <c r="AC83" s="709"/>
      <c r="AD83" s="709"/>
      <c r="AE83" s="709"/>
      <c r="AF83" s="709"/>
      <c r="AG83" s="709"/>
      <c r="AH83" s="709"/>
      <c r="AI83" s="709"/>
      <c r="AJ83" s="709"/>
      <c r="AK83" s="709"/>
    </row>
    <row r="84" spans="1:37" ht="12.75">
      <c r="A84" s="709"/>
      <c r="B84" s="709"/>
      <c r="C84" s="709"/>
      <c r="D84" s="709"/>
      <c r="E84" s="709"/>
      <c r="F84" s="709"/>
      <c r="G84" s="709"/>
      <c r="H84" s="709"/>
      <c r="I84" s="709"/>
      <c r="J84" s="709"/>
      <c r="K84" s="709"/>
      <c r="L84" s="709"/>
      <c r="M84" s="709"/>
      <c r="N84" s="709"/>
      <c r="O84" s="709"/>
      <c r="P84" s="709"/>
      <c r="Q84" s="709"/>
      <c r="R84" s="709"/>
      <c r="S84" s="709"/>
      <c r="T84" s="709"/>
      <c r="U84" s="709"/>
      <c r="V84" s="709"/>
      <c r="W84" s="709"/>
      <c r="X84" s="709"/>
      <c r="Y84" s="709"/>
      <c r="Z84" s="709"/>
      <c r="AA84" s="709"/>
      <c r="AB84" s="709"/>
      <c r="AC84" s="709"/>
      <c r="AD84" s="709"/>
      <c r="AE84" s="709"/>
      <c r="AF84" s="709"/>
      <c r="AG84" s="709"/>
      <c r="AH84" s="709"/>
      <c r="AI84" s="709"/>
      <c r="AJ84" s="709"/>
      <c r="AK84" s="709"/>
    </row>
    <row r="85" spans="1:37" ht="12.75">
      <c r="A85" s="709"/>
      <c r="B85" s="709"/>
      <c r="C85" s="709"/>
      <c r="D85" s="709"/>
      <c r="E85" s="709"/>
      <c r="F85" s="709"/>
      <c r="G85" s="709"/>
      <c r="H85" s="709"/>
      <c r="I85" s="709"/>
      <c r="J85" s="709"/>
      <c r="K85" s="709"/>
      <c r="L85" s="709"/>
      <c r="M85" s="709"/>
      <c r="N85" s="709"/>
      <c r="O85" s="709"/>
      <c r="P85" s="709"/>
      <c r="Q85" s="709"/>
      <c r="R85" s="709"/>
      <c r="S85" s="709"/>
      <c r="T85" s="709"/>
      <c r="U85" s="709"/>
      <c r="V85" s="709"/>
      <c r="W85" s="709"/>
      <c r="X85" s="709"/>
      <c r="Y85" s="709"/>
      <c r="Z85" s="709"/>
      <c r="AA85" s="709"/>
      <c r="AB85" s="709"/>
      <c r="AC85" s="709"/>
      <c r="AD85" s="709"/>
      <c r="AE85" s="709"/>
      <c r="AF85" s="709"/>
      <c r="AG85" s="709"/>
      <c r="AH85" s="709"/>
      <c r="AI85" s="709"/>
      <c r="AJ85" s="709"/>
      <c r="AK85" s="709"/>
    </row>
    <row r="86" spans="1:37" ht="12.75">
      <c r="A86" s="709"/>
      <c r="B86" s="709"/>
      <c r="C86" s="709"/>
      <c r="D86" s="709"/>
      <c r="E86" s="709"/>
      <c r="F86" s="709"/>
      <c r="G86" s="709"/>
      <c r="H86" s="709"/>
      <c r="I86" s="709"/>
      <c r="J86" s="709"/>
      <c r="K86" s="709"/>
      <c r="L86" s="709"/>
      <c r="M86" s="709"/>
      <c r="N86" s="709"/>
      <c r="O86" s="709"/>
      <c r="P86" s="709"/>
      <c r="Q86" s="709"/>
      <c r="R86" s="709"/>
      <c r="S86" s="709"/>
      <c r="T86" s="709"/>
      <c r="U86" s="709"/>
      <c r="V86" s="709"/>
      <c r="W86" s="709"/>
      <c r="X86" s="709"/>
      <c r="Y86" s="709"/>
      <c r="Z86" s="709"/>
      <c r="AA86" s="709"/>
      <c r="AB86" s="709"/>
      <c r="AC86" s="709"/>
      <c r="AD86" s="709"/>
      <c r="AE86" s="709"/>
      <c r="AF86" s="709"/>
      <c r="AG86" s="709"/>
      <c r="AH86" s="709"/>
      <c r="AI86" s="709"/>
      <c r="AJ86" s="709"/>
      <c r="AK86" s="709"/>
    </row>
    <row r="87" spans="1:37" ht="12.75">
      <c r="A87" s="709"/>
      <c r="B87" s="709"/>
      <c r="C87" s="709"/>
      <c r="D87" s="709"/>
      <c r="E87" s="709"/>
      <c r="F87" s="709"/>
      <c r="G87" s="709"/>
      <c r="H87" s="709"/>
      <c r="I87" s="709"/>
      <c r="J87" s="709"/>
      <c r="K87" s="709"/>
      <c r="L87" s="709"/>
      <c r="M87" s="709"/>
      <c r="N87" s="709"/>
      <c r="O87" s="709"/>
      <c r="P87" s="709"/>
      <c r="Q87" s="709"/>
      <c r="R87" s="709"/>
      <c r="S87" s="709"/>
      <c r="T87" s="709"/>
      <c r="U87" s="709"/>
      <c r="V87" s="709"/>
      <c r="W87" s="709"/>
      <c r="X87" s="709"/>
      <c r="Y87" s="709"/>
      <c r="Z87" s="709"/>
      <c r="AA87" s="709"/>
      <c r="AB87" s="709"/>
      <c r="AC87" s="709"/>
      <c r="AD87" s="709"/>
      <c r="AE87" s="709"/>
      <c r="AF87" s="709"/>
      <c r="AG87" s="709"/>
      <c r="AH87" s="709"/>
      <c r="AI87" s="709"/>
      <c r="AJ87" s="709"/>
      <c r="AK87" s="709"/>
    </row>
    <row r="88" spans="1:37" ht="12.75">
      <c r="A88" s="709"/>
      <c r="B88" s="709"/>
      <c r="C88" s="709"/>
      <c r="D88" s="709"/>
      <c r="E88" s="709"/>
      <c r="F88" s="709"/>
      <c r="G88" s="709"/>
      <c r="H88" s="709"/>
      <c r="I88" s="709"/>
      <c r="J88" s="709"/>
      <c r="K88" s="709"/>
      <c r="L88" s="709"/>
      <c r="M88" s="709"/>
      <c r="N88" s="709"/>
      <c r="O88" s="709"/>
      <c r="P88" s="709"/>
      <c r="Q88" s="709"/>
      <c r="R88" s="709"/>
      <c r="S88" s="709"/>
      <c r="T88" s="709"/>
      <c r="U88" s="709"/>
      <c r="V88" s="709"/>
      <c r="W88" s="709"/>
      <c r="X88" s="709"/>
      <c r="Y88" s="709"/>
      <c r="Z88" s="709"/>
      <c r="AA88" s="709"/>
      <c r="AB88" s="709"/>
      <c r="AC88" s="709"/>
      <c r="AD88" s="709"/>
      <c r="AE88" s="709"/>
      <c r="AF88" s="709"/>
      <c r="AG88" s="709"/>
      <c r="AH88" s="709"/>
      <c r="AI88" s="709"/>
      <c r="AJ88" s="709"/>
      <c r="AK88" s="709"/>
    </row>
    <row r="89" spans="1:37" ht="12.75">
      <c r="A89" s="709"/>
      <c r="B89" s="709"/>
      <c r="C89" s="709"/>
      <c r="D89" s="709"/>
      <c r="E89" s="709"/>
      <c r="F89" s="709"/>
      <c r="G89" s="709"/>
      <c r="H89" s="709"/>
      <c r="I89" s="709"/>
      <c r="J89" s="709"/>
      <c r="K89" s="709"/>
      <c r="L89" s="709"/>
      <c r="M89" s="709"/>
      <c r="N89" s="709"/>
      <c r="O89" s="709"/>
      <c r="P89" s="709"/>
      <c r="Q89" s="709"/>
      <c r="R89" s="709"/>
      <c r="S89" s="709"/>
      <c r="T89" s="709"/>
      <c r="U89" s="709"/>
      <c r="V89" s="709"/>
      <c r="W89" s="709"/>
      <c r="X89" s="709"/>
      <c r="Y89" s="709"/>
      <c r="Z89" s="709"/>
      <c r="AA89" s="709"/>
      <c r="AB89" s="709"/>
      <c r="AC89" s="709"/>
      <c r="AD89" s="709"/>
      <c r="AE89" s="709"/>
      <c r="AF89" s="709"/>
      <c r="AG89" s="709"/>
      <c r="AH89" s="709"/>
      <c r="AI89" s="709"/>
      <c r="AJ89" s="709"/>
      <c r="AK89" s="709"/>
    </row>
    <row r="90" spans="1:37" ht="12.75">
      <c r="A90" s="709"/>
      <c r="B90" s="709"/>
      <c r="C90" s="709"/>
      <c r="D90" s="709"/>
      <c r="E90" s="709"/>
      <c r="F90" s="709"/>
      <c r="G90" s="709"/>
      <c r="H90" s="709"/>
      <c r="I90" s="709"/>
      <c r="J90" s="709"/>
      <c r="K90" s="709"/>
      <c r="L90" s="709"/>
      <c r="M90" s="709"/>
      <c r="N90" s="709"/>
      <c r="O90" s="709"/>
      <c r="P90" s="709"/>
      <c r="Q90" s="709"/>
      <c r="R90" s="709"/>
      <c r="S90" s="709"/>
      <c r="T90" s="709"/>
      <c r="U90" s="709"/>
      <c r="V90" s="709"/>
      <c r="W90" s="709"/>
      <c r="X90" s="709"/>
      <c r="Y90" s="709"/>
      <c r="Z90" s="709"/>
      <c r="AA90" s="709"/>
      <c r="AB90" s="709"/>
      <c r="AC90" s="709"/>
      <c r="AD90" s="709"/>
      <c r="AE90" s="709"/>
      <c r="AF90" s="709"/>
      <c r="AG90" s="709"/>
      <c r="AH90" s="709"/>
      <c r="AI90" s="709"/>
      <c r="AJ90" s="709"/>
      <c r="AK90" s="709"/>
    </row>
    <row r="91" spans="1:37" ht="12.75">
      <c r="A91" s="709"/>
      <c r="B91" s="709"/>
      <c r="C91" s="709"/>
      <c r="D91" s="709"/>
      <c r="E91" s="709"/>
      <c r="F91" s="709"/>
      <c r="G91" s="709"/>
      <c r="H91" s="709"/>
      <c r="I91" s="709"/>
      <c r="J91" s="709"/>
      <c r="K91" s="709"/>
      <c r="L91" s="709"/>
      <c r="M91" s="709"/>
      <c r="N91" s="709"/>
      <c r="O91" s="709"/>
      <c r="P91" s="709"/>
      <c r="Q91" s="709"/>
      <c r="R91" s="709"/>
      <c r="S91" s="709"/>
      <c r="T91" s="709"/>
      <c r="U91" s="709"/>
      <c r="V91" s="709"/>
      <c r="W91" s="709"/>
      <c r="X91" s="709"/>
      <c r="Y91" s="709"/>
      <c r="Z91" s="709"/>
      <c r="AA91" s="709"/>
      <c r="AB91" s="709"/>
      <c r="AC91" s="709"/>
      <c r="AD91" s="709"/>
      <c r="AE91" s="709"/>
      <c r="AF91" s="709"/>
      <c r="AG91" s="709"/>
      <c r="AH91" s="709"/>
      <c r="AI91" s="709"/>
      <c r="AJ91" s="709"/>
      <c r="AK91" s="709"/>
    </row>
    <row r="92" spans="1:37" ht="12.75">
      <c r="A92" s="709"/>
      <c r="B92" s="709"/>
      <c r="C92" s="709"/>
      <c r="D92" s="709"/>
      <c r="E92" s="709"/>
      <c r="F92" s="709"/>
      <c r="G92" s="709"/>
      <c r="H92" s="709"/>
      <c r="I92" s="709"/>
      <c r="J92" s="709"/>
      <c r="K92" s="709"/>
      <c r="L92" s="709"/>
      <c r="M92" s="709"/>
      <c r="N92" s="709"/>
      <c r="O92" s="709"/>
      <c r="P92" s="709"/>
      <c r="Q92" s="709"/>
      <c r="R92" s="709"/>
      <c r="S92" s="709"/>
      <c r="T92" s="709"/>
      <c r="U92" s="709"/>
      <c r="V92" s="709"/>
      <c r="W92" s="709"/>
      <c r="X92" s="709"/>
      <c r="Y92" s="709"/>
      <c r="Z92" s="709"/>
      <c r="AA92" s="709"/>
      <c r="AB92" s="709"/>
      <c r="AC92" s="709"/>
      <c r="AD92" s="709"/>
      <c r="AE92" s="709"/>
      <c r="AF92" s="709"/>
      <c r="AG92" s="709"/>
      <c r="AH92" s="709"/>
      <c r="AI92" s="709"/>
      <c r="AJ92" s="709"/>
      <c r="AK92" s="709"/>
    </row>
    <row r="93" spans="1:37" ht="12.75">
      <c r="A93" s="709"/>
      <c r="B93" s="709"/>
      <c r="C93" s="709"/>
      <c r="D93" s="709"/>
      <c r="E93" s="709"/>
      <c r="F93" s="709"/>
      <c r="G93" s="709"/>
      <c r="H93" s="709"/>
      <c r="I93" s="709"/>
      <c r="J93" s="709"/>
      <c r="K93" s="709"/>
      <c r="L93" s="709"/>
      <c r="M93" s="709"/>
      <c r="N93" s="709"/>
      <c r="O93" s="709"/>
      <c r="P93" s="709"/>
      <c r="Q93" s="709"/>
      <c r="R93" s="709"/>
      <c r="S93" s="709"/>
      <c r="T93" s="709"/>
      <c r="U93" s="709"/>
      <c r="V93" s="709"/>
      <c r="W93" s="709"/>
      <c r="X93" s="709"/>
      <c r="Y93" s="709"/>
      <c r="Z93" s="709"/>
      <c r="AA93" s="709"/>
      <c r="AB93" s="709"/>
      <c r="AC93" s="709"/>
      <c r="AD93" s="709"/>
      <c r="AE93" s="709"/>
      <c r="AF93" s="709"/>
      <c r="AG93" s="709"/>
      <c r="AH93" s="709"/>
      <c r="AI93" s="709"/>
      <c r="AJ93" s="709"/>
      <c r="AK93" s="709"/>
    </row>
    <row r="94" spans="1:37" ht="12.75">
      <c r="A94" s="709"/>
      <c r="B94" s="709"/>
      <c r="C94" s="709"/>
      <c r="D94" s="709"/>
      <c r="E94" s="709"/>
      <c r="F94" s="709"/>
      <c r="G94" s="709"/>
      <c r="H94" s="709"/>
      <c r="I94" s="709"/>
      <c r="J94" s="709"/>
      <c r="K94" s="709"/>
      <c r="L94" s="709"/>
      <c r="M94" s="709"/>
      <c r="N94" s="709"/>
      <c r="O94" s="709"/>
      <c r="P94" s="709"/>
      <c r="Q94" s="709"/>
      <c r="R94" s="709"/>
      <c r="S94" s="709"/>
      <c r="T94" s="709"/>
      <c r="U94" s="709"/>
      <c r="V94" s="709"/>
      <c r="W94" s="709"/>
      <c r="X94" s="709"/>
      <c r="Y94" s="709"/>
      <c r="Z94" s="709"/>
      <c r="AA94" s="709"/>
      <c r="AB94" s="709"/>
      <c r="AC94" s="709"/>
      <c r="AD94" s="709"/>
      <c r="AE94" s="709"/>
      <c r="AF94" s="709"/>
      <c r="AG94" s="709"/>
      <c r="AH94" s="709"/>
      <c r="AI94" s="709"/>
      <c r="AJ94" s="709"/>
      <c r="AK94" s="709"/>
    </row>
    <row r="95" spans="1:37" ht="12.75">
      <c r="A95" s="709"/>
      <c r="B95" s="709"/>
      <c r="C95" s="709"/>
      <c r="D95" s="709"/>
      <c r="E95" s="709"/>
      <c r="F95" s="709"/>
      <c r="G95" s="709"/>
      <c r="H95" s="709"/>
      <c r="I95" s="709"/>
      <c r="J95" s="709"/>
      <c r="K95" s="709"/>
      <c r="L95" s="709"/>
      <c r="M95" s="709"/>
      <c r="N95" s="709"/>
      <c r="O95" s="709"/>
      <c r="P95" s="709"/>
      <c r="Q95" s="709"/>
      <c r="R95" s="709"/>
      <c r="S95" s="709"/>
      <c r="T95" s="709"/>
      <c r="U95" s="709"/>
      <c r="V95" s="709"/>
      <c r="W95" s="709"/>
      <c r="X95" s="709"/>
      <c r="Y95" s="709"/>
      <c r="Z95" s="709"/>
      <c r="AA95" s="709"/>
      <c r="AB95" s="709"/>
      <c r="AC95" s="709"/>
      <c r="AD95" s="709"/>
      <c r="AE95" s="709"/>
      <c r="AF95" s="709"/>
      <c r="AG95" s="709"/>
      <c r="AH95" s="709"/>
      <c r="AI95" s="709"/>
      <c r="AJ95" s="709"/>
      <c r="AK95" s="709"/>
    </row>
    <row r="96" spans="1:37" ht="12.75">
      <c r="A96" s="709"/>
      <c r="B96" s="709"/>
      <c r="C96" s="709"/>
      <c r="D96" s="709"/>
      <c r="E96" s="709"/>
      <c r="F96" s="709"/>
      <c r="G96" s="709"/>
      <c r="H96" s="709"/>
      <c r="I96" s="709"/>
      <c r="J96" s="709"/>
      <c r="K96" s="709"/>
      <c r="L96" s="709"/>
      <c r="M96" s="709"/>
      <c r="N96" s="709"/>
      <c r="O96" s="709"/>
      <c r="P96" s="709"/>
      <c r="Q96" s="709"/>
      <c r="R96" s="709"/>
      <c r="S96" s="709"/>
      <c r="T96" s="709"/>
      <c r="U96" s="709"/>
      <c r="V96" s="709"/>
      <c r="W96" s="709"/>
      <c r="X96" s="709"/>
      <c r="Y96" s="709"/>
      <c r="Z96" s="709"/>
      <c r="AA96" s="709"/>
      <c r="AB96" s="709"/>
      <c r="AC96" s="709"/>
      <c r="AD96" s="709"/>
      <c r="AE96" s="709"/>
      <c r="AF96" s="709"/>
      <c r="AG96" s="709"/>
      <c r="AH96" s="709"/>
      <c r="AI96" s="709"/>
      <c r="AJ96" s="709"/>
      <c r="AK96" s="709"/>
    </row>
    <row r="97" spans="1:37" ht="12.75">
      <c r="A97" s="709"/>
      <c r="B97" s="709"/>
      <c r="C97" s="709"/>
      <c r="D97" s="709"/>
      <c r="E97" s="709"/>
      <c r="F97" s="709"/>
      <c r="G97" s="709"/>
      <c r="H97" s="709"/>
      <c r="I97" s="709"/>
      <c r="J97" s="709"/>
      <c r="K97" s="709"/>
      <c r="L97" s="709"/>
      <c r="M97" s="709"/>
      <c r="N97" s="709"/>
      <c r="O97" s="709"/>
      <c r="P97" s="709"/>
      <c r="Q97" s="709"/>
      <c r="R97" s="709"/>
      <c r="S97" s="709"/>
      <c r="T97" s="709"/>
      <c r="U97" s="709"/>
      <c r="V97" s="709"/>
      <c r="W97" s="709"/>
      <c r="X97" s="709"/>
      <c r="Y97" s="709"/>
      <c r="Z97" s="709"/>
      <c r="AA97" s="709"/>
      <c r="AB97" s="709"/>
      <c r="AC97" s="709"/>
      <c r="AD97" s="709"/>
      <c r="AE97" s="709"/>
      <c r="AF97" s="709"/>
      <c r="AG97" s="709"/>
      <c r="AH97" s="709"/>
      <c r="AI97" s="709"/>
      <c r="AJ97" s="709"/>
      <c r="AK97" s="709"/>
    </row>
    <row r="98" spans="1:37" ht="12.75">
      <c r="A98" s="709"/>
      <c r="B98" s="709"/>
      <c r="C98" s="709"/>
      <c r="D98" s="709"/>
      <c r="E98" s="709"/>
      <c r="F98" s="709"/>
      <c r="G98" s="709"/>
      <c r="H98" s="709"/>
      <c r="I98" s="709"/>
      <c r="J98" s="709"/>
      <c r="K98" s="709"/>
      <c r="L98" s="709"/>
      <c r="M98" s="709"/>
      <c r="N98" s="709"/>
      <c r="O98" s="709"/>
      <c r="P98" s="709"/>
      <c r="Q98" s="709"/>
      <c r="R98" s="709"/>
      <c r="S98" s="709"/>
      <c r="T98" s="709"/>
      <c r="U98" s="709"/>
      <c r="V98" s="709"/>
      <c r="W98" s="709"/>
      <c r="X98" s="709"/>
      <c r="Y98" s="709"/>
      <c r="Z98" s="709"/>
      <c r="AA98" s="709"/>
      <c r="AB98" s="709"/>
      <c r="AC98" s="709"/>
      <c r="AD98" s="709"/>
      <c r="AE98" s="709"/>
      <c r="AF98" s="709"/>
      <c r="AG98" s="709"/>
      <c r="AH98" s="709"/>
      <c r="AI98" s="709"/>
      <c r="AJ98" s="709"/>
      <c r="AK98" s="709"/>
    </row>
    <row r="99" spans="1:37" ht="12.75">
      <c r="A99" s="709"/>
      <c r="B99" s="709"/>
      <c r="C99" s="709"/>
      <c r="D99" s="709"/>
      <c r="E99" s="709"/>
      <c r="F99" s="709"/>
      <c r="G99" s="709"/>
      <c r="H99" s="709"/>
      <c r="I99" s="709"/>
      <c r="J99" s="709"/>
      <c r="K99" s="709"/>
      <c r="L99" s="709"/>
      <c r="M99" s="709"/>
      <c r="N99" s="709"/>
      <c r="O99" s="709"/>
      <c r="P99" s="709"/>
      <c r="Q99" s="709"/>
      <c r="R99" s="709"/>
      <c r="S99" s="709"/>
      <c r="T99" s="709"/>
      <c r="U99" s="709"/>
      <c r="V99" s="709"/>
      <c r="W99" s="709"/>
      <c r="X99" s="709"/>
      <c r="Y99" s="709"/>
      <c r="Z99" s="709"/>
      <c r="AA99" s="709"/>
      <c r="AB99" s="709"/>
      <c r="AC99" s="709"/>
      <c r="AD99" s="709"/>
      <c r="AE99" s="709"/>
      <c r="AF99" s="709"/>
      <c r="AG99" s="709"/>
      <c r="AH99" s="709"/>
      <c r="AI99" s="709"/>
      <c r="AJ99" s="709"/>
      <c r="AK99" s="709"/>
    </row>
    <row r="100" spans="1:37" ht="12.75">
      <c r="A100" s="709"/>
      <c r="B100" s="709"/>
      <c r="C100" s="709"/>
      <c r="D100" s="709"/>
      <c r="E100" s="709"/>
      <c r="F100" s="709"/>
      <c r="G100" s="709"/>
      <c r="H100" s="709"/>
      <c r="I100" s="709"/>
      <c r="J100" s="709"/>
      <c r="K100" s="709"/>
      <c r="L100" s="709"/>
      <c r="M100" s="709"/>
      <c r="N100" s="709"/>
      <c r="O100" s="709"/>
      <c r="P100" s="709"/>
      <c r="Q100" s="709"/>
      <c r="R100" s="709"/>
      <c r="S100" s="709"/>
      <c r="T100" s="709"/>
      <c r="U100" s="709"/>
      <c r="V100" s="709"/>
      <c r="W100" s="709"/>
      <c r="X100" s="709"/>
      <c r="Y100" s="709"/>
      <c r="Z100" s="709"/>
      <c r="AA100" s="709"/>
      <c r="AB100" s="709"/>
      <c r="AC100" s="709"/>
      <c r="AD100" s="709"/>
      <c r="AE100" s="709"/>
      <c r="AF100" s="709"/>
      <c r="AG100" s="709"/>
      <c r="AH100" s="709"/>
      <c r="AI100" s="709"/>
      <c r="AJ100" s="709"/>
      <c r="AK100" s="709"/>
    </row>
    <row r="101" spans="1:37" ht="12.75">
      <c r="A101" s="709"/>
      <c r="B101" s="709"/>
      <c r="C101" s="709"/>
      <c r="D101" s="709"/>
      <c r="E101" s="709"/>
      <c r="F101" s="709"/>
      <c r="G101" s="709"/>
      <c r="H101" s="709"/>
      <c r="I101" s="709"/>
      <c r="J101" s="709"/>
      <c r="K101" s="709"/>
      <c r="L101" s="709"/>
      <c r="M101" s="709"/>
      <c r="N101" s="709"/>
      <c r="O101" s="709"/>
      <c r="P101" s="709"/>
      <c r="Q101" s="709"/>
      <c r="R101" s="709"/>
      <c r="S101" s="709"/>
      <c r="T101" s="709"/>
      <c r="U101" s="709"/>
      <c r="V101" s="709"/>
      <c r="W101" s="709"/>
      <c r="X101" s="709"/>
      <c r="Y101" s="709"/>
      <c r="Z101" s="709"/>
      <c r="AA101" s="709"/>
      <c r="AB101" s="709"/>
      <c r="AC101" s="709"/>
      <c r="AD101" s="709"/>
      <c r="AE101" s="709"/>
      <c r="AF101" s="709"/>
      <c r="AG101" s="709"/>
      <c r="AH101" s="709"/>
      <c r="AI101" s="709"/>
      <c r="AJ101" s="709"/>
      <c r="AK101" s="709"/>
    </row>
    <row r="102" spans="1:37" ht="12.75">
      <c r="A102" s="709"/>
      <c r="B102" s="709"/>
      <c r="C102" s="709"/>
      <c r="D102" s="709"/>
      <c r="E102" s="709"/>
      <c r="F102" s="709"/>
      <c r="G102" s="709"/>
      <c r="H102" s="709"/>
      <c r="I102" s="709"/>
      <c r="J102" s="709"/>
      <c r="K102" s="709"/>
      <c r="L102" s="709"/>
      <c r="M102" s="709"/>
      <c r="N102" s="709"/>
      <c r="O102" s="709"/>
      <c r="P102" s="709"/>
      <c r="Q102" s="709"/>
      <c r="R102" s="709"/>
      <c r="S102" s="709"/>
      <c r="T102" s="709"/>
      <c r="U102" s="709"/>
      <c r="V102" s="709"/>
      <c r="W102" s="709"/>
      <c r="X102" s="709"/>
      <c r="Y102" s="709"/>
      <c r="Z102" s="709"/>
      <c r="AA102" s="709"/>
      <c r="AB102" s="709"/>
      <c r="AC102" s="709"/>
      <c r="AD102" s="709"/>
      <c r="AE102" s="709"/>
      <c r="AF102" s="709"/>
      <c r="AG102" s="709"/>
      <c r="AH102" s="709"/>
      <c r="AI102" s="709"/>
      <c r="AJ102" s="709"/>
      <c r="AK102" s="709"/>
    </row>
    <row r="103" spans="1:37" ht="12.75">
      <c r="A103" s="709"/>
      <c r="B103" s="709"/>
      <c r="C103" s="709"/>
      <c r="D103" s="709"/>
      <c r="E103" s="709"/>
      <c r="F103" s="709"/>
      <c r="G103" s="709"/>
      <c r="H103" s="709"/>
      <c r="I103" s="709"/>
      <c r="J103" s="709"/>
      <c r="K103" s="709"/>
      <c r="L103" s="709"/>
      <c r="M103" s="709"/>
      <c r="N103" s="709"/>
      <c r="O103" s="709"/>
      <c r="P103" s="709"/>
      <c r="Q103" s="709"/>
      <c r="R103" s="709"/>
      <c r="S103" s="709"/>
      <c r="T103" s="709"/>
      <c r="U103" s="709"/>
      <c r="V103" s="709"/>
      <c r="W103" s="709"/>
      <c r="X103" s="709"/>
      <c r="Y103" s="709"/>
      <c r="Z103" s="709"/>
      <c r="AA103" s="709"/>
      <c r="AB103" s="709"/>
      <c r="AC103" s="709"/>
      <c r="AD103" s="709"/>
      <c r="AE103" s="709"/>
      <c r="AF103" s="709"/>
      <c r="AG103" s="709"/>
      <c r="AH103" s="709"/>
      <c r="AI103" s="709"/>
      <c r="AJ103" s="709"/>
      <c r="AK103" s="709"/>
    </row>
    <row r="104" spans="1:37" ht="12.75">
      <c r="A104" s="709"/>
      <c r="B104" s="709"/>
      <c r="C104" s="709"/>
      <c r="D104" s="709"/>
      <c r="E104" s="709"/>
      <c r="F104" s="709"/>
      <c r="G104" s="709"/>
      <c r="H104" s="709"/>
      <c r="I104" s="709"/>
      <c r="J104" s="709"/>
      <c r="K104" s="709"/>
      <c r="L104" s="709"/>
      <c r="M104" s="709"/>
      <c r="N104" s="709"/>
      <c r="O104" s="709"/>
      <c r="P104" s="709"/>
      <c r="Q104" s="709"/>
      <c r="R104" s="709"/>
      <c r="S104" s="709"/>
      <c r="T104" s="709"/>
      <c r="U104" s="709"/>
      <c r="V104" s="709"/>
      <c r="W104" s="709"/>
      <c r="X104" s="709"/>
      <c r="Y104" s="709"/>
      <c r="Z104" s="709"/>
      <c r="AA104" s="709"/>
      <c r="AB104" s="709"/>
      <c r="AC104" s="709"/>
      <c r="AD104" s="709"/>
      <c r="AE104" s="709"/>
      <c r="AF104" s="709"/>
      <c r="AG104" s="709"/>
      <c r="AH104" s="709"/>
      <c r="AI104" s="709"/>
      <c r="AJ104" s="709"/>
      <c r="AK104" s="709"/>
    </row>
    <row r="105" spans="1:37" ht="12.75">
      <c r="A105" s="709"/>
      <c r="B105" s="709"/>
      <c r="C105" s="709"/>
      <c r="D105" s="709"/>
      <c r="E105" s="709"/>
      <c r="F105" s="709"/>
      <c r="G105" s="709"/>
      <c r="H105" s="709"/>
      <c r="I105" s="709"/>
      <c r="J105" s="709"/>
      <c r="K105" s="709"/>
      <c r="L105" s="709"/>
      <c r="M105" s="709"/>
      <c r="N105" s="709"/>
      <c r="O105" s="709"/>
      <c r="P105" s="709"/>
      <c r="Q105" s="709"/>
      <c r="R105" s="709"/>
      <c r="S105" s="709"/>
      <c r="T105" s="709"/>
      <c r="U105" s="709"/>
      <c r="V105" s="709"/>
      <c r="W105" s="709"/>
      <c r="X105" s="709"/>
      <c r="Y105" s="709"/>
      <c r="Z105" s="709"/>
      <c r="AA105" s="709"/>
      <c r="AB105" s="709"/>
      <c r="AC105" s="709"/>
      <c r="AD105" s="709"/>
      <c r="AE105" s="709"/>
      <c r="AF105" s="709"/>
      <c r="AG105" s="709"/>
      <c r="AH105" s="709"/>
      <c r="AI105" s="709"/>
      <c r="AJ105" s="709"/>
      <c r="AK105" s="709"/>
    </row>
    <row r="106" spans="1:37" ht="12.75">
      <c r="A106" s="709"/>
      <c r="B106" s="709"/>
      <c r="C106" s="709"/>
      <c r="D106" s="709"/>
      <c r="E106" s="709"/>
      <c r="F106" s="709"/>
      <c r="G106" s="709"/>
      <c r="H106" s="709"/>
      <c r="I106" s="709"/>
      <c r="J106" s="709"/>
      <c r="K106" s="709"/>
      <c r="L106" s="709"/>
      <c r="M106" s="709"/>
      <c r="N106" s="709"/>
      <c r="O106" s="709"/>
      <c r="P106" s="709"/>
      <c r="Q106" s="709"/>
      <c r="R106" s="709"/>
      <c r="S106" s="709"/>
      <c r="T106" s="709"/>
      <c r="U106" s="709"/>
      <c r="V106" s="709"/>
      <c r="W106" s="709"/>
      <c r="X106" s="709"/>
      <c r="Y106" s="709"/>
      <c r="Z106" s="709"/>
      <c r="AA106" s="709"/>
      <c r="AB106" s="709"/>
      <c r="AC106" s="709"/>
      <c r="AD106" s="709"/>
      <c r="AE106" s="709"/>
      <c r="AF106" s="709"/>
      <c r="AG106" s="709"/>
      <c r="AH106" s="709"/>
      <c r="AI106" s="709"/>
      <c r="AJ106" s="709"/>
      <c r="AK106" s="709"/>
    </row>
    <row r="107" spans="1:37" ht="12.75">
      <c r="A107" s="709"/>
      <c r="B107" s="709"/>
      <c r="C107" s="709"/>
      <c r="D107" s="709"/>
      <c r="E107" s="709"/>
      <c r="F107" s="709"/>
      <c r="G107" s="709"/>
      <c r="H107" s="709"/>
      <c r="I107" s="709"/>
      <c r="J107" s="709"/>
      <c r="K107" s="709"/>
      <c r="L107" s="709"/>
      <c r="M107" s="709"/>
      <c r="N107" s="709"/>
      <c r="O107" s="709"/>
      <c r="P107" s="709"/>
      <c r="Q107" s="709"/>
      <c r="R107" s="709"/>
      <c r="S107" s="709"/>
      <c r="T107" s="709"/>
      <c r="U107" s="709"/>
      <c r="V107" s="709"/>
      <c r="W107" s="709"/>
      <c r="X107" s="709"/>
      <c r="Y107" s="709"/>
      <c r="Z107" s="709"/>
      <c r="AA107" s="709"/>
      <c r="AB107" s="709"/>
      <c r="AC107" s="709"/>
      <c r="AD107" s="709"/>
      <c r="AE107" s="709"/>
      <c r="AF107" s="709"/>
      <c r="AG107" s="709"/>
      <c r="AH107" s="709"/>
      <c r="AI107" s="709"/>
      <c r="AJ107" s="709"/>
      <c r="AK107" s="709"/>
    </row>
    <row r="108" spans="1:37" ht="12.75">
      <c r="A108" s="709"/>
      <c r="B108" s="709"/>
      <c r="C108" s="709"/>
      <c r="D108" s="709"/>
      <c r="E108" s="709"/>
      <c r="F108" s="709"/>
      <c r="G108" s="709"/>
      <c r="H108" s="709"/>
      <c r="I108" s="709"/>
      <c r="J108" s="709"/>
      <c r="K108" s="709"/>
      <c r="L108" s="709"/>
      <c r="M108" s="709"/>
      <c r="N108" s="709"/>
      <c r="O108" s="709"/>
      <c r="P108" s="709"/>
      <c r="Q108" s="709"/>
      <c r="R108" s="709"/>
      <c r="S108" s="709"/>
      <c r="T108" s="709"/>
      <c r="U108" s="709"/>
      <c r="V108" s="709"/>
      <c r="W108" s="709"/>
      <c r="X108" s="709"/>
      <c r="Y108" s="709"/>
      <c r="Z108" s="709"/>
      <c r="AA108" s="709"/>
      <c r="AB108" s="709"/>
      <c r="AC108" s="709"/>
      <c r="AD108" s="709"/>
      <c r="AE108" s="709"/>
      <c r="AF108" s="709"/>
      <c r="AG108" s="709"/>
      <c r="AH108" s="709"/>
      <c r="AI108" s="709"/>
      <c r="AJ108" s="709"/>
      <c r="AK108" s="709"/>
    </row>
    <row r="109" spans="1:37" ht="12.75">
      <c r="A109" s="709"/>
      <c r="B109" s="709"/>
      <c r="C109" s="709"/>
      <c r="D109" s="709"/>
      <c r="E109" s="709"/>
      <c r="F109" s="709"/>
      <c r="G109" s="709"/>
      <c r="H109" s="709"/>
      <c r="I109" s="709"/>
      <c r="J109" s="709"/>
      <c r="K109" s="709"/>
      <c r="L109" s="709"/>
      <c r="M109" s="709"/>
      <c r="N109" s="709"/>
      <c r="O109" s="709"/>
      <c r="P109" s="709"/>
      <c r="Q109" s="709"/>
      <c r="R109" s="709"/>
      <c r="S109" s="709"/>
      <c r="T109" s="709"/>
      <c r="U109" s="709"/>
      <c r="V109" s="709"/>
      <c r="W109" s="709"/>
      <c r="X109" s="709"/>
      <c r="Y109" s="709"/>
      <c r="Z109" s="709"/>
      <c r="AA109" s="709"/>
      <c r="AB109" s="709"/>
      <c r="AC109" s="709"/>
      <c r="AD109" s="709"/>
      <c r="AE109" s="709"/>
      <c r="AF109" s="709"/>
      <c r="AG109" s="709"/>
      <c r="AH109" s="709"/>
      <c r="AI109" s="709"/>
      <c r="AJ109" s="709"/>
      <c r="AK109" s="709"/>
    </row>
    <row r="110" spans="1:37" ht="12.75">
      <c r="A110" s="709"/>
      <c r="B110" s="709"/>
      <c r="C110" s="709"/>
      <c r="D110" s="709"/>
      <c r="E110" s="709"/>
      <c r="F110" s="709"/>
      <c r="G110" s="709"/>
      <c r="H110" s="709"/>
      <c r="I110" s="709"/>
      <c r="J110" s="709"/>
      <c r="K110" s="709"/>
      <c r="L110" s="709"/>
      <c r="M110" s="709"/>
      <c r="N110" s="709"/>
      <c r="O110" s="709"/>
      <c r="P110" s="709"/>
      <c r="Q110" s="709"/>
      <c r="R110" s="709"/>
      <c r="S110" s="709"/>
      <c r="T110" s="709"/>
      <c r="U110" s="709"/>
      <c r="V110" s="709"/>
      <c r="W110" s="709"/>
      <c r="X110" s="709"/>
      <c r="Y110" s="709"/>
      <c r="Z110" s="709"/>
      <c r="AA110" s="709"/>
      <c r="AB110" s="709"/>
      <c r="AC110" s="709"/>
      <c r="AD110" s="709"/>
      <c r="AE110" s="709"/>
      <c r="AF110" s="709"/>
      <c r="AG110" s="709"/>
      <c r="AH110" s="709"/>
      <c r="AI110" s="709"/>
      <c r="AJ110" s="709"/>
      <c r="AK110" s="709"/>
    </row>
    <row r="111" spans="1:37" ht="12.75">
      <c r="A111" s="709"/>
      <c r="B111" s="709"/>
      <c r="C111" s="709"/>
      <c r="D111" s="709"/>
      <c r="E111" s="709"/>
      <c r="F111" s="709"/>
      <c r="G111" s="709"/>
      <c r="H111" s="709"/>
      <c r="I111" s="709"/>
      <c r="J111" s="709"/>
      <c r="K111" s="709"/>
      <c r="L111" s="709"/>
      <c r="M111" s="709"/>
      <c r="N111" s="709"/>
      <c r="O111" s="709"/>
      <c r="P111" s="709"/>
      <c r="Q111" s="709"/>
      <c r="R111" s="709"/>
      <c r="S111" s="709"/>
      <c r="T111" s="709"/>
      <c r="U111" s="709"/>
      <c r="V111" s="709"/>
      <c r="W111" s="709"/>
      <c r="X111" s="709"/>
      <c r="Y111" s="709"/>
      <c r="Z111" s="709"/>
      <c r="AA111" s="709"/>
      <c r="AB111" s="709"/>
      <c r="AC111" s="709"/>
      <c r="AD111" s="709"/>
      <c r="AE111" s="709"/>
      <c r="AF111" s="709"/>
      <c r="AG111" s="709"/>
      <c r="AH111" s="709"/>
      <c r="AI111" s="709"/>
      <c r="AJ111" s="709"/>
      <c r="AK111" s="709"/>
    </row>
    <row r="112" spans="1:37" ht="12.75">
      <c r="A112" s="709"/>
      <c r="B112" s="709"/>
      <c r="C112" s="709"/>
      <c r="D112" s="709"/>
      <c r="E112" s="709"/>
      <c r="F112" s="709"/>
      <c r="G112" s="709"/>
      <c r="H112" s="709"/>
      <c r="I112" s="709"/>
      <c r="J112" s="709"/>
      <c r="K112" s="709"/>
      <c r="L112" s="709"/>
      <c r="M112" s="709"/>
      <c r="N112" s="709"/>
      <c r="O112" s="709"/>
      <c r="P112" s="709"/>
      <c r="Q112" s="709"/>
      <c r="R112" s="709"/>
      <c r="S112" s="709"/>
      <c r="T112" s="709"/>
      <c r="U112" s="709"/>
      <c r="V112" s="709"/>
      <c r="W112" s="709"/>
      <c r="X112" s="709"/>
      <c r="Y112" s="709"/>
      <c r="Z112" s="709"/>
      <c r="AA112" s="709"/>
      <c r="AB112" s="709"/>
      <c r="AC112" s="709"/>
      <c r="AD112" s="709"/>
      <c r="AE112" s="709"/>
      <c r="AF112" s="709"/>
      <c r="AG112" s="709"/>
      <c r="AH112" s="709"/>
      <c r="AI112" s="709"/>
      <c r="AJ112" s="709"/>
      <c r="AK112" s="709"/>
    </row>
    <row r="113" spans="1:37" ht="12.75">
      <c r="A113" s="709"/>
      <c r="B113" s="709"/>
      <c r="C113" s="709"/>
      <c r="D113" s="709"/>
      <c r="E113" s="709"/>
      <c r="F113" s="709"/>
      <c r="G113" s="709"/>
      <c r="H113" s="709"/>
      <c r="I113" s="709"/>
      <c r="J113" s="709"/>
      <c r="K113" s="709"/>
      <c r="L113" s="709"/>
      <c r="M113" s="709"/>
      <c r="N113" s="709"/>
      <c r="O113" s="709"/>
      <c r="P113" s="709"/>
      <c r="Q113" s="709"/>
      <c r="R113" s="709"/>
      <c r="S113" s="709"/>
      <c r="T113" s="709"/>
      <c r="U113" s="709"/>
      <c r="V113" s="709"/>
      <c r="W113" s="709"/>
      <c r="X113" s="709"/>
      <c r="Y113" s="709"/>
      <c r="Z113" s="709"/>
      <c r="AA113" s="709"/>
      <c r="AB113" s="709"/>
      <c r="AC113" s="709"/>
      <c r="AD113" s="709"/>
      <c r="AE113" s="709"/>
      <c r="AF113" s="709"/>
      <c r="AG113" s="709"/>
      <c r="AH113" s="709"/>
      <c r="AI113" s="709"/>
      <c r="AJ113" s="709"/>
      <c r="AK113" s="709"/>
    </row>
    <row r="114" spans="1:37" ht="12.75">
      <c r="A114" s="709"/>
      <c r="B114" s="709"/>
      <c r="C114" s="709"/>
      <c r="D114" s="709"/>
      <c r="E114" s="709"/>
      <c r="F114" s="709"/>
      <c r="G114" s="709"/>
      <c r="H114" s="709"/>
      <c r="I114" s="709"/>
      <c r="J114" s="709"/>
      <c r="K114" s="709"/>
      <c r="L114" s="709"/>
      <c r="M114" s="709"/>
      <c r="N114" s="709"/>
      <c r="O114" s="709"/>
      <c r="P114" s="709"/>
      <c r="Q114" s="709"/>
      <c r="R114" s="709"/>
      <c r="S114" s="709"/>
      <c r="T114" s="709"/>
      <c r="U114" s="709"/>
      <c r="V114" s="709"/>
      <c r="W114" s="709"/>
      <c r="X114" s="709"/>
      <c r="Y114" s="709"/>
      <c r="Z114" s="709"/>
      <c r="AA114" s="709"/>
      <c r="AB114" s="709"/>
      <c r="AC114" s="709"/>
      <c r="AD114" s="709"/>
      <c r="AE114" s="709"/>
      <c r="AF114" s="709"/>
      <c r="AG114" s="709"/>
      <c r="AH114" s="709"/>
      <c r="AI114" s="709"/>
      <c r="AJ114" s="709"/>
      <c r="AK114" s="709"/>
    </row>
    <row r="115" spans="1:37" ht="12.75">
      <c r="A115" s="709"/>
      <c r="B115" s="709"/>
      <c r="C115" s="709"/>
      <c r="D115" s="709"/>
      <c r="E115" s="709"/>
      <c r="F115" s="709"/>
      <c r="G115" s="709"/>
      <c r="H115" s="709"/>
      <c r="I115" s="709"/>
      <c r="J115" s="709"/>
      <c r="K115" s="709"/>
      <c r="L115" s="709"/>
      <c r="M115" s="709"/>
      <c r="N115" s="709"/>
      <c r="O115" s="709"/>
      <c r="P115" s="709"/>
      <c r="Q115" s="709"/>
      <c r="R115" s="709"/>
      <c r="S115" s="709"/>
      <c r="T115" s="709"/>
      <c r="U115" s="709"/>
      <c r="V115" s="709"/>
      <c r="W115" s="709"/>
      <c r="X115" s="709"/>
      <c r="Y115" s="709"/>
      <c r="Z115" s="709"/>
      <c r="AA115" s="709"/>
      <c r="AB115" s="709"/>
      <c r="AC115" s="709"/>
      <c r="AD115" s="709"/>
      <c r="AE115" s="709"/>
      <c r="AF115" s="709"/>
      <c r="AG115" s="709"/>
      <c r="AH115" s="709"/>
      <c r="AI115" s="709"/>
      <c r="AJ115" s="709"/>
      <c r="AK115" s="709"/>
    </row>
    <row r="116" spans="1:37" ht="12.75">
      <c r="A116" s="709"/>
      <c r="B116" s="709"/>
      <c r="C116" s="709"/>
      <c r="D116" s="709"/>
      <c r="E116" s="709"/>
      <c r="F116" s="709"/>
      <c r="G116" s="709"/>
      <c r="H116" s="709"/>
      <c r="I116" s="709"/>
      <c r="J116" s="709"/>
      <c r="K116" s="709"/>
      <c r="L116" s="709"/>
      <c r="M116" s="709"/>
      <c r="N116" s="709"/>
      <c r="O116" s="709"/>
      <c r="P116" s="709"/>
      <c r="Q116" s="709"/>
      <c r="R116" s="709"/>
      <c r="S116" s="709"/>
      <c r="T116" s="709"/>
      <c r="U116" s="709"/>
      <c r="V116" s="709"/>
      <c r="W116" s="709"/>
      <c r="X116" s="709"/>
      <c r="Y116" s="709"/>
      <c r="Z116" s="709"/>
      <c r="AA116" s="709"/>
      <c r="AB116" s="709"/>
      <c r="AC116" s="709"/>
      <c r="AD116" s="709"/>
      <c r="AE116" s="709"/>
      <c r="AF116" s="709"/>
      <c r="AG116" s="709"/>
      <c r="AH116" s="709"/>
      <c r="AI116" s="709"/>
      <c r="AJ116" s="709"/>
      <c r="AK116" s="709"/>
    </row>
    <row r="117" spans="1:37" ht="12.75">
      <c r="A117" s="709"/>
      <c r="B117" s="709"/>
      <c r="C117" s="709"/>
      <c r="D117" s="709"/>
      <c r="E117" s="709"/>
      <c r="F117" s="709"/>
      <c r="G117" s="709"/>
      <c r="H117" s="709"/>
      <c r="I117" s="709"/>
      <c r="J117" s="709"/>
      <c r="K117" s="709"/>
      <c r="L117" s="709"/>
      <c r="M117" s="709"/>
      <c r="N117" s="709"/>
      <c r="O117" s="709"/>
      <c r="P117" s="709"/>
      <c r="Q117" s="709"/>
      <c r="R117" s="709"/>
      <c r="S117" s="709"/>
      <c r="T117" s="709"/>
      <c r="U117" s="709"/>
      <c r="V117" s="709"/>
      <c r="W117" s="709"/>
      <c r="X117" s="709"/>
      <c r="Y117" s="709"/>
      <c r="Z117" s="709"/>
      <c r="AA117" s="709"/>
      <c r="AB117" s="709"/>
      <c r="AC117" s="709"/>
      <c r="AD117" s="709"/>
      <c r="AE117" s="709"/>
      <c r="AF117" s="709"/>
      <c r="AG117" s="709"/>
      <c r="AH117" s="709"/>
      <c r="AI117" s="709"/>
      <c r="AJ117" s="709"/>
      <c r="AK117" s="709"/>
    </row>
    <row r="118" spans="1:37" ht="12.75">
      <c r="A118" s="709"/>
      <c r="B118" s="709"/>
      <c r="C118" s="709"/>
      <c r="D118" s="709"/>
      <c r="E118" s="709"/>
      <c r="F118" s="709"/>
      <c r="G118" s="709"/>
      <c r="H118" s="709"/>
      <c r="I118" s="709"/>
      <c r="J118" s="709"/>
      <c r="K118" s="709"/>
      <c r="L118" s="709"/>
      <c r="M118" s="709"/>
      <c r="N118" s="709"/>
      <c r="O118" s="709"/>
      <c r="P118" s="709"/>
      <c r="Q118" s="709"/>
      <c r="R118" s="709"/>
      <c r="S118" s="709"/>
      <c r="T118" s="709"/>
      <c r="U118" s="709"/>
      <c r="V118" s="709"/>
      <c r="W118" s="709"/>
      <c r="X118" s="709"/>
      <c r="Y118" s="709"/>
      <c r="Z118" s="709"/>
      <c r="AA118" s="709"/>
      <c r="AB118" s="709"/>
      <c r="AC118" s="709"/>
      <c r="AD118" s="709"/>
      <c r="AE118" s="709"/>
      <c r="AF118" s="709"/>
      <c r="AG118" s="709"/>
      <c r="AH118" s="709"/>
      <c r="AI118" s="709"/>
      <c r="AJ118" s="709"/>
      <c r="AK118" s="709"/>
    </row>
    <row r="119" spans="1:37" ht="12.75">
      <c r="A119" s="709"/>
      <c r="B119" s="709"/>
      <c r="C119" s="709"/>
      <c r="D119" s="709"/>
      <c r="E119" s="709"/>
      <c r="F119" s="709"/>
      <c r="G119" s="709"/>
      <c r="H119" s="709"/>
      <c r="I119" s="709"/>
      <c r="J119" s="709"/>
      <c r="K119" s="709"/>
      <c r="L119" s="709"/>
      <c r="M119" s="709"/>
      <c r="N119" s="709"/>
      <c r="O119" s="709"/>
      <c r="P119" s="709"/>
      <c r="Q119" s="709"/>
      <c r="R119" s="709"/>
      <c r="S119" s="709"/>
      <c r="T119" s="709"/>
      <c r="U119" s="709"/>
      <c r="V119" s="709"/>
      <c r="W119" s="709"/>
      <c r="X119" s="709"/>
      <c r="Y119" s="709"/>
      <c r="Z119" s="709"/>
      <c r="AA119" s="709"/>
      <c r="AB119" s="709"/>
      <c r="AC119" s="709"/>
      <c r="AD119" s="709"/>
      <c r="AE119" s="709"/>
      <c r="AF119" s="709"/>
      <c r="AG119" s="709"/>
      <c r="AH119" s="709"/>
      <c r="AI119" s="709"/>
      <c r="AJ119" s="709"/>
      <c r="AK119" s="709"/>
    </row>
    <row r="120" spans="1:37" ht="12.75">
      <c r="A120" s="709"/>
      <c r="B120" s="709"/>
      <c r="C120" s="709"/>
      <c r="D120" s="709"/>
      <c r="E120" s="709"/>
      <c r="F120" s="709"/>
      <c r="G120" s="709"/>
      <c r="H120" s="709"/>
      <c r="I120" s="709"/>
      <c r="J120" s="709"/>
      <c r="K120" s="709"/>
      <c r="L120" s="709"/>
      <c r="M120" s="709"/>
      <c r="N120" s="709"/>
      <c r="O120" s="709"/>
      <c r="P120" s="709"/>
      <c r="Q120" s="709"/>
      <c r="R120" s="709"/>
      <c r="S120" s="709"/>
      <c r="T120" s="709"/>
      <c r="U120" s="709"/>
      <c r="V120" s="709"/>
      <c r="W120" s="709"/>
      <c r="X120" s="709"/>
      <c r="Y120" s="709"/>
      <c r="Z120" s="709"/>
      <c r="AA120" s="709"/>
      <c r="AB120" s="709"/>
      <c r="AC120" s="709"/>
      <c r="AD120" s="709"/>
      <c r="AE120" s="709"/>
      <c r="AF120" s="709"/>
      <c r="AG120" s="709"/>
      <c r="AH120" s="709"/>
      <c r="AI120" s="709"/>
      <c r="AJ120" s="709"/>
      <c r="AK120" s="709"/>
    </row>
    <row r="121" spans="1:37" ht="12.75">
      <c r="A121" s="709"/>
      <c r="B121" s="709"/>
      <c r="C121" s="709"/>
      <c r="D121" s="709"/>
      <c r="E121" s="709"/>
      <c r="F121" s="709"/>
      <c r="G121" s="709"/>
      <c r="H121" s="709"/>
      <c r="I121" s="709"/>
      <c r="J121" s="709"/>
      <c r="K121" s="709"/>
      <c r="L121" s="709"/>
      <c r="M121" s="709"/>
      <c r="N121" s="709"/>
      <c r="O121" s="709"/>
      <c r="P121" s="709"/>
      <c r="Q121" s="709"/>
      <c r="R121" s="709"/>
      <c r="S121" s="709"/>
      <c r="T121" s="709"/>
      <c r="U121" s="709"/>
      <c r="V121" s="709"/>
      <c r="W121" s="709"/>
      <c r="X121" s="709"/>
      <c r="Y121" s="709"/>
      <c r="Z121" s="709"/>
      <c r="AA121" s="709"/>
      <c r="AB121" s="709"/>
      <c r="AC121" s="709"/>
      <c r="AD121" s="709"/>
      <c r="AE121" s="709"/>
      <c r="AF121" s="709"/>
      <c r="AG121" s="709"/>
      <c r="AH121" s="709"/>
      <c r="AI121" s="709"/>
      <c r="AJ121" s="709"/>
      <c r="AK121" s="709"/>
    </row>
    <row r="122" spans="1:37" ht="12.75">
      <c r="A122" s="709"/>
      <c r="B122" s="709"/>
      <c r="C122" s="709"/>
      <c r="D122" s="709"/>
      <c r="E122" s="709"/>
      <c r="F122" s="709"/>
      <c r="G122" s="709"/>
      <c r="H122" s="709"/>
      <c r="I122" s="709"/>
      <c r="J122" s="709"/>
      <c r="K122" s="709"/>
      <c r="L122" s="709"/>
      <c r="M122" s="709"/>
      <c r="N122" s="709"/>
      <c r="O122" s="709"/>
      <c r="P122" s="709"/>
      <c r="Q122" s="709"/>
      <c r="R122" s="709"/>
      <c r="S122" s="709"/>
      <c r="T122" s="709"/>
      <c r="U122" s="709"/>
      <c r="V122" s="709"/>
      <c r="W122" s="709"/>
      <c r="X122" s="709"/>
      <c r="Y122" s="709"/>
      <c r="Z122" s="709"/>
      <c r="AA122" s="709"/>
      <c r="AB122" s="709"/>
      <c r="AC122" s="709"/>
      <c r="AD122" s="709"/>
      <c r="AE122" s="709"/>
      <c r="AF122" s="709"/>
      <c r="AG122" s="709"/>
      <c r="AH122" s="709"/>
      <c r="AI122" s="709"/>
      <c r="AJ122" s="709"/>
      <c r="AK122" s="709"/>
    </row>
    <row r="123" spans="1:37" ht="12.75">
      <c r="A123" s="709"/>
      <c r="B123" s="709"/>
      <c r="C123" s="709"/>
      <c r="D123" s="709"/>
      <c r="E123" s="709"/>
      <c r="F123" s="709"/>
      <c r="G123" s="709"/>
      <c r="H123" s="709"/>
      <c r="I123" s="709"/>
      <c r="J123" s="709"/>
      <c r="K123" s="709"/>
      <c r="L123" s="709"/>
      <c r="M123" s="709"/>
      <c r="N123" s="709"/>
      <c r="O123" s="709"/>
      <c r="P123" s="709"/>
      <c r="Q123" s="709"/>
      <c r="R123" s="709"/>
      <c r="S123" s="709"/>
      <c r="T123" s="709"/>
      <c r="U123" s="709"/>
      <c r="V123" s="709"/>
      <c r="W123" s="709"/>
      <c r="X123" s="709"/>
      <c r="Y123" s="709"/>
      <c r="Z123" s="709"/>
      <c r="AA123" s="709"/>
      <c r="AB123" s="709"/>
      <c r="AC123" s="709"/>
      <c r="AD123" s="709"/>
      <c r="AE123" s="709"/>
      <c r="AF123" s="709"/>
      <c r="AG123" s="709"/>
      <c r="AH123" s="709"/>
      <c r="AI123" s="709"/>
      <c r="AJ123" s="709"/>
      <c r="AK123" s="709"/>
    </row>
    <row r="124" spans="1:37" ht="12.75">
      <c r="A124" s="709"/>
      <c r="B124" s="709"/>
      <c r="C124" s="709"/>
      <c r="D124" s="709"/>
      <c r="E124" s="709"/>
      <c r="F124" s="709"/>
      <c r="G124" s="709"/>
      <c r="H124" s="709"/>
      <c r="I124" s="709"/>
      <c r="J124" s="709"/>
      <c r="K124" s="709"/>
      <c r="L124" s="709"/>
      <c r="M124" s="709"/>
      <c r="N124" s="709"/>
      <c r="O124" s="709"/>
      <c r="P124" s="709"/>
      <c r="Q124" s="709"/>
      <c r="R124" s="709"/>
      <c r="S124" s="709"/>
      <c r="T124" s="709"/>
      <c r="U124" s="709"/>
      <c r="V124" s="709"/>
      <c r="W124" s="709"/>
      <c r="X124" s="709"/>
      <c r="Y124" s="709"/>
      <c r="Z124" s="709"/>
      <c r="AA124" s="709"/>
      <c r="AB124" s="709"/>
      <c r="AC124" s="709"/>
      <c r="AD124" s="709"/>
      <c r="AE124" s="709"/>
      <c r="AF124" s="709"/>
      <c r="AG124" s="709"/>
      <c r="AH124" s="709"/>
      <c r="AI124" s="709"/>
      <c r="AJ124" s="709"/>
      <c r="AK124" s="709"/>
    </row>
    <row r="125" spans="1:37" ht="12.75">
      <c r="A125" s="709"/>
      <c r="B125" s="709"/>
      <c r="C125" s="709"/>
      <c r="D125" s="709"/>
      <c r="E125" s="709"/>
      <c r="F125" s="709"/>
      <c r="G125" s="709"/>
      <c r="H125" s="709"/>
      <c r="I125" s="709"/>
      <c r="J125" s="709"/>
      <c r="K125" s="709"/>
      <c r="L125" s="709"/>
      <c r="M125" s="709"/>
      <c r="N125" s="709"/>
      <c r="O125" s="709"/>
      <c r="P125" s="709"/>
      <c r="Q125" s="709"/>
      <c r="R125" s="709"/>
      <c r="S125" s="709"/>
      <c r="T125" s="709"/>
      <c r="U125" s="709"/>
      <c r="V125" s="709"/>
      <c r="W125" s="709"/>
      <c r="X125" s="709"/>
      <c r="Y125" s="709"/>
      <c r="Z125" s="709"/>
      <c r="AA125" s="709"/>
      <c r="AB125" s="709"/>
      <c r="AC125" s="709"/>
      <c r="AD125" s="709"/>
      <c r="AE125" s="709"/>
      <c r="AF125" s="709"/>
      <c r="AG125" s="709"/>
      <c r="AH125" s="709"/>
      <c r="AI125" s="709"/>
      <c r="AJ125" s="709"/>
      <c r="AK125" s="709"/>
    </row>
    <row r="126" spans="1:37" ht="12.75">
      <c r="A126" s="709"/>
      <c r="B126" s="709"/>
      <c r="C126" s="709"/>
      <c r="D126" s="709"/>
      <c r="E126" s="709"/>
      <c r="F126" s="709"/>
      <c r="G126" s="709"/>
      <c r="H126" s="709"/>
      <c r="I126" s="709"/>
      <c r="J126" s="709"/>
      <c r="K126" s="709"/>
      <c r="L126" s="709"/>
      <c r="M126" s="709"/>
      <c r="N126" s="709"/>
      <c r="O126" s="709"/>
      <c r="P126" s="709"/>
      <c r="Q126" s="709"/>
      <c r="R126" s="709"/>
      <c r="S126" s="709"/>
      <c r="T126" s="709"/>
      <c r="U126" s="709"/>
      <c r="V126" s="709"/>
      <c r="W126" s="709"/>
      <c r="X126" s="709"/>
      <c r="Y126" s="709"/>
      <c r="Z126" s="709"/>
      <c r="AA126" s="709"/>
      <c r="AB126" s="709"/>
      <c r="AC126" s="709"/>
      <c r="AD126" s="709"/>
      <c r="AE126" s="709"/>
      <c r="AF126" s="709"/>
      <c r="AG126" s="709"/>
      <c r="AH126" s="709"/>
      <c r="AI126" s="709"/>
      <c r="AJ126" s="709"/>
      <c r="AK126" s="709"/>
    </row>
    <row r="127" spans="1:37" ht="12.75">
      <c r="A127" s="709"/>
      <c r="B127" s="709"/>
      <c r="C127" s="709"/>
      <c r="D127" s="709"/>
      <c r="E127" s="709"/>
      <c r="F127" s="709"/>
      <c r="G127" s="709"/>
      <c r="H127" s="709"/>
      <c r="I127" s="709"/>
      <c r="J127" s="709"/>
      <c r="K127" s="709"/>
      <c r="L127" s="709"/>
      <c r="M127" s="709"/>
      <c r="N127" s="709"/>
      <c r="O127" s="709"/>
      <c r="P127" s="709"/>
      <c r="Q127" s="709"/>
      <c r="R127" s="709"/>
      <c r="S127" s="709"/>
      <c r="T127" s="709"/>
      <c r="U127" s="709"/>
      <c r="V127" s="709"/>
      <c r="W127" s="709"/>
      <c r="X127" s="709"/>
      <c r="Y127" s="709"/>
      <c r="Z127" s="709"/>
      <c r="AA127" s="709"/>
      <c r="AB127" s="709"/>
      <c r="AC127" s="709"/>
      <c r="AD127" s="709"/>
      <c r="AE127" s="709"/>
      <c r="AF127" s="709"/>
      <c r="AG127" s="709"/>
      <c r="AH127" s="709"/>
      <c r="AI127" s="709"/>
      <c r="AJ127" s="709"/>
      <c r="AK127" s="709"/>
    </row>
    <row r="128" spans="1:37" ht="12.75">
      <c r="A128" s="709"/>
      <c r="B128" s="709"/>
      <c r="C128" s="709"/>
      <c r="D128" s="709"/>
      <c r="E128" s="709"/>
      <c r="F128" s="709"/>
      <c r="G128" s="709"/>
      <c r="H128" s="709"/>
      <c r="I128" s="709"/>
      <c r="J128" s="709"/>
      <c r="K128" s="709"/>
      <c r="L128" s="709"/>
      <c r="M128" s="709"/>
      <c r="N128" s="709"/>
      <c r="O128" s="709"/>
      <c r="P128" s="709"/>
      <c r="Q128" s="709"/>
      <c r="R128" s="709"/>
      <c r="S128" s="709"/>
      <c r="T128" s="709"/>
      <c r="U128" s="709"/>
      <c r="V128" s="709"/>
      <c r="W128" s="709"/>
      <c r="X128" s="709"/>
      <c r="Y128" s="709"/>
      <c r="Z128" s="709"/>
      <c r="AA128" s="709"/>
      <c r="AB128" s="709"/>
      <c r="AC128" s="709"/>
      <c r="AD128" s="709"/>
      <c r="AE128" s="709"/>
      <c r="AF128" s="709"/>
      <c r="AG128" s="709"/>
      <c r="AH128" s="709"/>
      <c r="AI128" s="709"/>
      <c r="AJ128" s="709"/>
      <c r="AK128" s="709"/>
    </row>
    <row r="129" spans="1:37" ht="12.75">
      <c r="A129" s="709"/>
      <c r="B129" s="709"/>
      <c r="C129" s="709"/>
      <c r="D129" s="709"/>
      <c r="E129" s="709"/>
      <c r="F129" s="709"/>
      <c r="G129" s="709"/>
      <c r="H129" s="709"/>
      <c r="I129" s="709"/>
      <c r="J129" s="709"/>
      <c r="K129" s="709"/>
      <c r="L129" s="709"/>
      <c r="M129" s="709"/>
      <c r="N129" s="709"/>
      <c r="O129" s="709"/>
      <c r="P129" s="709"/>
      <c r="Q129" s="709"/>
      <c r="R129" s="709"/>
      <c r="S129" s="709"/>
      <c r="T129" s="709"/>
      <c r="U129" s="709"/>
      <c r="V129" s="709"/>
      <c r="W129" s="709"/>
      <c r="X129" s="709"/>
      <c r="Y129" s="709"/>
      <c r="Z129" s="709"/>
      <c r="AA129" s="709"/>
      <c r="AB129" s="709"/>
      <c r="AC129" s="709"/>
      <c r="AD129" s="709"/>
      <c r="AE129" s="709"/>
      <c r="AF129" s="709"/>
      <c r="AG129" s="709"/>
      <c r="AH129" s="709"/>
      <c r="AI129" s="709"/>
      <c r="AJ129" s="709"/>
      <c r="AK129" s="709"/>
    </row>
    <row r="130" spans="1:37" ht="12.75">
      <c r="A130" s="709"/>
      <c r="B130" s="709"/>
      <c r="C130" s="709"/>
      <c r="D130" s="709"/>
      <c r="E130" s="709"/>
      <c r="F130" s="709"/>
      <c r="G130" s="709"/>
      <c r="H130" s="709"/>
      <c r="I130" s="709"/>
      <c r="J130" s="709"/>
      <c r="K130" s="709"/>
      <c r="L130" s="709"/>
      <c r="M130" s="709"/>
      <c r="N130" s="709"/>
      <c r="O130" s="709"/>
      <c r="P130" s="709"/>
      <c r="Q130" s="709"/>
      <c r="R130" s="709"/>
      <c r="S130" s="709"/>
      <c r="T130" s="709"/>
      <c r="U130" s="709"/>
      <c r="V130" s="709"/>
      <c r="W130" s="709"/>
      <c r="X130" s="709"/>
      <c r="Y130" s="709"/>
      <c r="Z130" s="709"/>
      <c r="AA130" s="709"/>
      <c r="AB130" s="709"/>
      <c r="AC130" s="709"/>
      <c r="AD130" s="709"/>
      <c r="AE130" s="709"/>
      <c r="AF130" s="709"/>
      <c r="AG130" s="709"/>
      <c r="AH130" s="709"/>
      <c r="AI130" s="709"/>
      <c r="AJ130" s="709"/>
      <c r="AK130" s="709"/>
    </row>
    <row r="131" spans="1:37" ht="12.75">
      <c r="A131" s="709"/>
      <c r="B131" s="709"/>
      <c r="C131" s="709"/>
      <c r="D131" s="709"/>
      <c r="E131" s="709"/>
      <c r="F131" s="709"/>
      <c r="G131" s="709"/>
      <c r="H131" s="709"/>
      <c r="I131" s="709"/>
      <c r="J131" s="709"/>
      <c r="K131" s="709"/>
      <c r="L131" s="709"/>
      <c r="M131" s="709"/>
      <c r="N131" s="709"/>
      <c r="O131" s="709"/>
      <c r="P131" s="709"/>
      <c r="Q131" s="709"/>
      <c r="R131" s="709"/>
      <c r="S131" s="709"/>
      <c r="T131" s="709"/>
      <c r="U131" s="709"/>
      <c r="V131" s="709"/>
      <c r="W131" s="709"/>
      <c r="X131" s="709"/>
      <c r="Y131" s="709"/>
      <c r="Z131" s="709"/>
      <c r="AA131" s="709"/>
      <c r="AB131" s="709"/>
      <c r="AC131" s="709"/>
      <c r="AD131" s="709"/>
      <c r="AE131" s="709"/>
      <c r="AF131" s="709"/>
      <c r="AG131" s="709"/>
      <c r="AH131" s="709"/>
      <c r="AI131" s="709"/>
      <c r="AJ131" s="709"/>
      <c r="AK131" s="709"/>
    </row>
    <row r="132" spans="1:37" ht="12.75">
      <c r="A132" s="709"/>
      <c r="B132" s="709"/>
      <c r="C132" s="709"/>
      <c r="D132" s="709"/>
      <c r="E132" s="709"/>
      <c r="F132" s="709"/>
      <c r="G132" s="709"/>
      <c r="H132" s="709"/>
      <c r="I132" s="709"/>
      <c r="J132" s="709"/>
      <c r="K132" s="709"/>
      <c r="L132" s="709"/>
      <c r="M132" s="709"/>
      <c r="N132" s="709"/>
      <c r="O132" s="709"/>
      <c r="P132" s="709"/>
      <c r="Q132" s="709"/>
      <c r="R132" s="709"/>
      <c r="S132" s="709"/>
      <c r="T132" s="709"/>
      <c r="U132" s="709"/>
      <c r="V132" s="709"/>
      <c r="W132" s="709"/>
      <c r="X132" s="709"/>
      <c r="Y132" s="709"/>
      <c r="Z132" s="709"/>
      <c r="AA132" s="709"/>
      <c r="AB132" s="709"/>
      <c r="AC132" s="709"/>
      <c r="AD132" s="709"/>
      <c r="AE132" s="709"/>
      <c r="AF132" s="709"/>
      <c r="AG132" s="709"/>
      <c r="AH132" s="709"/>
      <c r="AI132" s="709"/>
      <c r="AJ132" s="709"/>
      <c r="AK132" s="709"/>
    </row>
    <row r="133" spans="1:37" ht="12.75">
      <c r="A133" s="709"/>
      <c r="B133" s="709"/>
      <c r="C133" s="709"/>
      <c r="D133" s="709"/>
      <c r="E133" s="709"/>
      <c r="F133" s="709"/>
      <c r="G133" s="709"/>
      <c r="H133" s="709"/>
      <c r="I133" s="709"/>
      <c r="J133" s="709"/>
      <c r="K133" s="709"/>
      <c r="L133" s="709"/>
      <c r="M133" s="709"/>
      <c r="N133" s="709"/>
      <c r="O133" s="709"/>
      <c r="P133" s="709"/>
      <c r="Q133" s="709"/>
      <c r="R133" s="709"/>
      <c r="S133" s="709"/>
      <c r="T133" s="709"/>
      <c r="U133" s="709"/>
      <c r="V133" s="709"/>
      <c r="W133" s="709"/>
      <c r="X133" s="709"/>
      <c r="Y133" s="709"/>
      <c r="Z133" s="709"/>
      <c r="AA133" s="709"/>
      <c r="AB133" s="709"/>
      <c r="AC133" s="709"/>
      <c r="AD133" s="709"/>
      <c r="AE133" s="709"/>
      <c r="AF133" s="709"/>
      <c r="AG133" s="709"/>
      <c r="AH133" s="709"/>
      <c r="AI133" s="709"/>
      <c r="AJ133" s="709"/>
      <c r="AK133" s="709"/>
    </row>
    <row r="134" spans="1:37" ht="12.75">
      <c r="A134" s="709"/>
      <c r="B134" s="709"/>
      <c r="C134" s="709"/>
      <c r="D134" s="709"/>
      <c r="E134" s="709"/>
      <c r="F134" s="709"/>
      <c r="G134" s="709"/>
      <c r="H134" s="709"/>
      <c r="I134" s="709"/>
      <c r="J134" s="709"/>
      <c r="K134" s="709"/>
      <c r="L134" s="709"/>
      <c r="M134" s="709"/>
      <c r="N134" s="709"/>
      <c r="O134" s="709"/>
      <c r="P134" s="709"/>
      <c r="Q134" s="709"/>
      <c r="R134" s="709"/>
      <c r="S134" s="709"/>
      <c r="T134" s="709"/>
      <c r="U134" s="709"/>
      <c r="V134" s="709"/>
      <c r="W134" s="709"/>
      <c r="X134" s="709"/>
      <c r="Y134" s="709"/>
      <c r="Z134" s="709"/>
      <c r="AA134" s="709"/>
      <c r="AB134" s="709"/>
      <c r="AC134" s="709"/>
      <c r="AD134" s="709"/>
      <c r="AE134" s="709"/>
      <c r="AF134" s="709"/>
      <c r="AG134" s="709"/>
      <c r="AH134" s="709"/>
      <c r="AI134" s="709"/>
      <c r="AJ134" s="709"/>
      <c r="AK134" s="709"/>
    </row>
    <row r="135" spans="1:37" ht="12.75">
      <c r="A135" s="709"/>
      <c r="B135" s="709"/>
      <c r="C135" s="709"/>
      <c r="D135" s="709"/>
      <c r="E135" s="709"/>
      <c r="F135" s="709"/>
      <c r="G135" s="709"/>
      <c r="H135" s="709"/>
      <c r="I135" s="709"/>
      <c r="J135" s="709"/>
      <c r="K135" s="709"/>
      <c r="L135" s="709"/>
      <c r="M135" s="709"/>
      <c r="N135" s="709"/>
      <c r="O135" s="709"/>
      <c r="P135" s="709"/>
      <c r="Q135" s="709"/>
      <c r="R135" s="709"/>
      <c r="S135" s="709"/>
      <c r="T135" s="709"/>
      <c r="U135" s="709"/>
      <c r="V135" s="709"/>
      <c r="W135" s="709"/>
      <c r="X135" s="709"/>
      <c r="Y135" s="709"/>
      <c r="Z135" s="709"/>
      <c r="AA135" s="709"/>
      <c r="AB135" s="709"/>
      <c r="AC135" s="709"/>
      <c r="AD135" s="709"/>
      <c r="AE135" s="709"/>
      <c r="AF135" s="709"/>
      <c r="AG135" s="709"/>
      <c r="AH135" s="709"/>
      <c r="AI135" s="709"/>
      <c r="AJ135" s="709"/>
      <c r="AK135" s="709"/>
    </row>
    <row r="136" spans="1:37" ht="12.75">
      <c r="A136" s="709"/>
      <c r="B136" s="709"/>
      <c r="C136" s="709"/>
      <c r="D136" s="709"/>
      <c r="E136" s="709"/>
      <c r="F136" s="709"/>
      <c r="G136" s="709"/>
      <c r="H136" s="709"/>
      <c r="I136" s="709"/>
      <c r="J136" s="709"/>
      <c r="K136" s="709"/>
      <c r="L136" s="709"/>
      <c r="M136" s="709"/>
      <c r="N136" s="709"/>
      <c r="O136" s="709"/>
      <c r="P136" s="709"/>
      <c r="Q136" s="709"/>
      <c r="R136" s="709"/>
      <c r="S136" s="709"/>
      <c r="T136" s="709"/>
      <c r="U136" s="709"/>
      <c r="V136" s="709"/>
      <c r="W136" s="709"/>
      <c r="X136" s="709"/>
      <c r="Y136" s="709"/>
      <c r="Z136" s="709"/>
      <c r="AA136" s="709"/>
      <c r="AB136" s="709"/>
      <c r="AC136" s="709"/>
      <c r="AD136" s="709"/>
      <c r="AE136" s="709"/>
      <c r="AF136" s="709"/>
      <c r="AG136" s="709"/>
      <c r="AH136" s="709"/>
      <c r="AI136" s="709"/>
      <c r="AJ136" s="709"/>
      <c r="AK136" s="709"/>
    </row>
    <row r="137" spans="1:37" ht="12.75">
      <c r="A137" s="709"/>
      <c r="B137" s="709"/>
      <c r="C137" s="709"/>
      <c r="D137" s="709"/>
      <c r="E137" s="709"/>
      <c r="F137" s="709"/>
      <c r="G137" s="709"/>
      <c r="H137" s="709"/>
      <c r="I137" s="709"/>
      <c r="J137" s="709"/>
      <c r="K137" s="709"/>
      <c r="L137" s="709"/>
      <c r="M137" s="709"/>
      <c r="N137" s="709"/>
      <c r="O137" s="709"/>
      <c r="P137" s="709"/>
      <c r="Q137" s="709"/>
      <c r="R137" s="709"/>
      <c r="S137" s="709"/>
      <c r="T137" s="709"/>
      <c r="U137" s="709"/>
      <c r="V137" s="709"/>
      <c r="W137" s="709"/>
      <c r="X137" s="709"/>
      <c r="Y137" s="709"/>
      <c r="Z137" s="709"/>
      <c r="AA137" s="709"/>
      <c r="AB137" s="709"/>
      <c r="AC137" s="709"/>
      <c r="AD137" s="709"/>
      <c r="AE137" s="709"/>
      <c r="AF137" s="709"/>
      <c r="AG137" s="709"/>
      <c r="AH137" s="709"/>
      <c r="AI137" s="709"/>
      <c r="AJ137" s="709"/>
      <c r="AK137" s="709"/>
    </row>
    <row r="138" spans="1:37" ht="12.75">
      <c r="A138" s="709"/>
      <c r="B138" s="709"/>
      <c r="C138" s="709"/>
      <c r="D138" s="709"/>
      <c r="E138" s="709"/>
      <c r="F138" s="709"/>
      <c r="G138" s="709"/>
      <c r="H138" s="709"/>
      <c r="I138" s="709"/>
      <c r="J138" s="709"/>
      <c r="K138" s="709"/>
      <c r="L138" s="709"/>
      <c r="M138" s="709"/>
      <c r="N138" s="709"/>
      <c r="O138" s="709"/>
      <c r="P138" s="709"/>
      <c r="Q138" s="709"/>
      <c r="R138" s="709"/>
      <c r="S138" s="709"/>
      <c r="T138" s="709"/>
      <c r="U138" s="709"/>
      <c r="V138" s="709"/>
      <c r="W138" s="709"/>
      <c r="X138" s="709"/>
      <c r="Y138" s="709"/>
      <c r="Z138" s="709"/>
      <c r="AA138" s="709"/>
      <c r="AB138" s="709"/>
      <c r="AC138" s="709"/>
      <c r="AD138" s="709"/>
      <c r="AE138" s="709"/>
      <c r="AF138" s="709"/>
      <c r="AG138" s="709"/>
      <c r="AH138" s="709"/>
      <c r="AI138" s="709"/>
      <c r="AJ138" s="709"/>
      <c r="AK138" s="709"/>
    </row>
    <row r="139" spans="1:37" ht="12.75">
      <c r="A139" s="709"/>
      <c r="B139" s="709"/>
      <c r="C139" s="709"/>
      <c r="D139" s="709"/>
      <c r="E139" s="709"/>
      <c r="F139" s="709"/>
      <c r="G139" s="709"/>
      <c r="H139" s="709"/>
      <c r="I139" s="709"/>
      <c r="J139" s="709"/>
      <c r="K139" s="709"/>
      <c r="L139" s="709"/>
      <c r="M139" s="709"/>
      <c r="N139" s="709"/>
      <c r="O139" s="709"/>
      <c r="P139" s="709"/>
      <c r="Q139" s="709"/>
      <c r="R139" s="709"/>
      <c r="S139" s="709"/>
      <c r="T139" s="709"/>
      <c r="U139" s="709"/>
      <c r="V139" s="709"/>
      <c r="W139" s="709"/>
      <c r="X139" s="709"/>
      <c r="Y139" s="709"/>
      <c r="Z139" s="709"/>
      <c r="AA139" s="709"/>
      <c r="AB139" s="709"/>
      <c r="AC139" s="709"/>
      <c r="AD139" s="709"/>
      <c r="AE139" s="709"/>
      <c r="AF139" s="709"/>
      <c r="AG139" s="709"/>
      <c r="AH139" s="709"/>
      <c r="AI139" s="709"/>
      <c r="AJ139" s="709"/>
      <c r="AK139" s="709"/>
    </row>
    <row r="140" spans="1:37" ht="12.75">
      <c r="A140" s="709"/>
      <c r="B140" s="709"/>
      <c r="C140" s="709"/>
      <c r="D140" s="709"/>
      <c r="E140" s="709"/>
      <c r="F140" s="709"/>
      <c r="G140" s="709"/>
      <c r="H140" s="709"/>
      <c r="I140" s="709"/>
      <c r="J140" s="709"/>
      <c r="K140" s="709"/>
      <c r="L140" s="709"/>
      <c r="M140" s="709"/>
      <c r="N140" s="709"/>
      <c r="O140" s="709"/>
      <c r="P140" s="709"/>
      <c r="Q140" s="709"/>
      <c r="R140" s="709"/>
      <c r="S140" s="709"/>
      <c r="T140" s="709"/>
      <c r="U140" s="709"/>
      <c r="V140" s="709"/>
      <c r="W140" s="709"/>
      <c r="X140" s="709"/>
      <c r="Y140" s="709"/>
      <c r="Z140" s="709"/>
      <c r="AA140" s="709"/>
      <c r="AB140" s="709"/>
      <c r="AC140" s="709"/>
      <c r="AD140" s="709"/>
      <c r="AE140" s="709"/>
      <c r="AF140" s="709"/>
      <c r="AG140" s="709"/>
      <c r="AH140" s="709"/>
      <c r="AI140" s="709"/>
      <c r="AJ140" s="709"/>
      <c r="AK140" s="709"/>
    </row>
    <row r="141" spans="1:37" ht="12.75">
      <c r="A141" s="709"/>
      <c r="B141" s="709"/>
      <c r="C141" s="709"/>
      <c r="D141" s="709"/>
      <c r="E141" s="709"/>
      <c r="F141" s="709"/>
      <c r="G141" s="709"/>
      <c r="H141" s="709"/>
      <c r="I141" s="709"/>
      <c r="J141" s="709"/>
      <c r="K141" s="709"/>
      <c r="L141" s="709"/>
      <c r="M141" s="709"/>
      <c r="N141" s="709"/>
      <c r="O141" s="709"/>
      <c r="P141" s="709"/>
      <c r="Q141" s="709"/>
      <c r="R141" s="709"/>
      <c r="S141" s="709"/>
      <c r="T141" s="709"/>
      <c r="U141" s="709"/>
      <c r="V141" s="709"/>
      <c r="W141" s="709"/>
      <c r="X141" s="709"/>
      <c r="Y141" s="709"/>
      <c r="Z141" s="709"/>
      <c r="AA141" s="709"/>
      <c r="AB141" s="709"/>
      <c r="AC141" s="709"/>
      <c r="AD141" s="709"/>
      <c r="AE141" s="709"/>
      <c r="AF141" s="709"/>
      <c r="AG141" s="709"/>
      <c r="AH141" s="709"/>
      <c r="AI141" s="709"/>
      <c r="AJ141" s="709"/>
      <c r="AK141" s="709"/>
    </row>
    <row r="142" spans="1:37" ht="12.75">
      <c r="A142" s="709"/>
      <c r="B142" s="709"/>
      <c r="C142" s="709"/>
      <c r="D142" s="709"/>
      <c r="E142" s="709"/>
      <c r="F142" s="709"/>
      <c r="G142" s="709"/>
      <c r="H142" s="709"/>
      <c r="I142" s="709"/>
      <c r="J142" s="709"/>
      <c r="K142" s="709"/>
      <c r="L142" s="709"/>
      <c r="M142" s="709"/>
      <c r="N142" s="709"/>
      <c r="O142" s="709"/>
      <c r="P142" s="709"/>
      <c r="Q142" s="709"/>
      <c r="R142" s="709"/>
      <c r="S142" s="709"/>
      <c r="T142" s="709"/>
      <c r="U142" s="709"/>
      <c r="V142" s="709"/>
      <c r="W142" s="709"/>
      <c r="X142" s="709"/>
      <c r="Y142" s="709"/>
      <c r="Z142" s="709"/>
      <c r="AA142" s="709"/>
      <c r="AB142" s="709"/>
      <c r="AC142" s="709"/>
      <c r="AD142" s="709"/>
      <c r="AE142" s="709"/>
      <c r="AF142" s="709"/>
      <c r="AG142" s="709"/>
      <c r="AH142" s="709"/>
      <c r="AI142" s="709"/>
      <c r="AJ142" s="709"/>
      <c r="AK142" s="709"/>
    </row>
    <row r="143" spans="1:37" ht="12.75">
      <c r="A143" s="709"/>
      <c r="B143" s="709"/>
      <c r="C143" s="709"/>
      <c r="D143" s="709"/>
      <c r="E143" s="709"/>
      <c r="F143" s="709"/>
      <c r="G143" s="709"/>
      <c r="H143" s="709"/>
      <c r="I143" s="709"/>
      <c r="J143" s="709"/>
      <c r="K143" s="709"/>
      <c r="L143" s="709"/>
      <c r="M143" s="709"/>
      <c r="N143" s="709"/>
      <c r="O143" s="709"/>
      <c r="P143" s="709"/>
      <c r="Q143" s="709"/>
      <c r="R143" s="709"/>
      <c r="S143" s="709"/>
      <c r="T143" s="709"/>
      <c r="U143" s="709"/>
      <c r="V143" s="709"/>
      <c r="W143" s="709"/>
      <c r="X143" s="709"/>
      <c r="Y143" s="709"/>
      <c r="Z143" s="709"/>
      <c r="AA143" s="709"/>
      <c r="AB143" s="709"/>
      <c r="AC143" s="709"/>
      <c r="AD143" s="709"/>
      <c r="AE143" s="709"/>
      <c r="AF143" s="709"/>
      <c r="AG143" s="709"/>
      <c r="AH143" s="709"/>
      <c r="AI143" s="709"/>
      <c r="AJ143" s="709"/>
      <c r="AK143" s="709"/>
    </row>
    <row r="144" spans="1:37" ht="12.75">
      <c r="A144" s="709"/>
      <c r="B144" s="709"/>
      <c r="C144" s="709"/>
      <c r="D144" s="709"/>
      <c r="E144" s="709"/>
      <c r="F144" s="709"/>
      <c r="G144" s="709"/>
      <c r="H144" s="709"/>
      <c r="I144" s="709"/>
      <c r="J144" s="709"/>
      <c r="K144" s="709"/>
      <c r="L144" s="709"/>
      <c r="M144" s="709"/>
      <c r="N144" s="709"/>
      <c r="O144" s="709"/>
      <c r="P144" s="709"/>
      <c r="Q144" s="709"/>
      <c r="R144" s="709"/>
      <c r="S144" s="709"/>
      <c r="T144" s="709"/>
      <c r="U144" s="709"/>
      <c r="V144" s="709"/>
      <c r="W144" s="709"/>
      <c r="X144" s="709"/>
      <c r="Y144" s="709"/>
      <c r="Z144" s="709"/>
      <c r="AA144" s="709"/>
      <c r="AB144" s="709"/>
      <c r="AC144" s="709"/>
      <c r="AD144" s="709"/>
      <c r="AE144" s="709"/>
      <c r="AF144" s="709"/>
      <c r="AG144" s="709"/>
      <c r="AH144" s="709"/>
      <c r="AI144" s="709"/>
      <c r="AJ144" s="709"/>
      <c r="AK144" s="709"/>
    </row>
    <row r="145" spans="1:37" ht="12.75">
      <c r="A145" s="709"/>
      <c r="B145" s="709"/>
      <c r="C145" s="709"/>
      <c r="D145" s="709"/>
      <c r="E145" s="709"/>
      <c r="F145" s="709"/>
      <c r="G145" s="709"/>
      <c r="H145" s="709"/>
      <c r="I145" s="709"/>
      <c r="J145" s="709"/>
      <c r="K145" s="709"/>
      <c r="L145" s="709"/>
      <c r="M145" s="709"/>
      <c r="N145" s="709"/>
      <c r="O145" s="709"/>
      <c r="P145" s="709"/>
      <c r="Q145" s="709"/>
      <c r="R145" s="709"/>
      <c r="S145" s="709"/>
      <c r="T145" s="709"/>
      <c r="U145" s="709"/>
      <c r="V145" s="709"/>
      <c r="W145" s="709"/>
      <c r="X145" s="709"/>
      <c r="Y145" s="709"/>
      <c r="Z145" s="709"/>
      <c r="AA145" s="709"/>
      <c r="AB145" s="709"/>
      <c r="AC145" s="709"/>
      <c r="AD145" s="709"/>
      <c r="AE145" s="709"/>
      <c r="AF145" s="709"/>
      <c r="AG145" s="709"/>
      <c r="AH145" s="709"/>
      <c r="AI145" s="709"/>
      <c r="AJ145" s="709"/>
      <c r="AK145" s="709"/>
    </row>
    <row r="146" spans="1:37" ht="12.75">
      <c r="A146" s="709"/>
      <c r="B146" s="709"/>
      <c r="C146" s="709"/>
      <c r="D146" s="709"/>
      <c r="E146" s="709"/>
      <c r="F146" s="709"/>
      <c r="G146" s="709"/>
      <c r="H146" s="709"/>
      <c r="I146" s="709"/>
      <c r="J146" s="709"/>
      <c r="K146" s="709"/>
      <c r="L146" s="709"/>
      <c r="M146" s="709"/>
      <c r="N146" s="709"/>
      <c r="O146" s="709"/>
      <c r="P146" s="709"/>
      <c r="Q146" s="709"/>
      <c r="R146" s="709"/>
      <c r="S146" s="709"/>
      <c r="T146" s="709"/>
      <c r="U146" s="709"/>
      <c r="V146" s="709"/>
      <c r="W146" s="709"/>
      <c r="X146" s="709"/>
      <c r="Y146" s="709"/>
      <c r="Z146" s="709"/>
      <c r="AA146" s="709"/>
      <c r="AB146" s="709"/>
      <c r="AC146" s="709"/>
      <c r="AD146" s="709"/>
      <c r="AE146" s="709"/>
      <c r="AF146" s="709"/>
      <c r="AG146" s="709"/>
      <c r="AH146" s="709"/>
      <c r="AI146" s="709"/>
      <c r="AJ146" s="709"/>
      <c r="AK146" s="709"/>
    </row>
    <row r="147" spans="1:37" ht="12.75">
      <c r="A147" s="709"/>
      <c r="B147" s="709"/>
      <c r="C147" s="709"/>
      <c r="D147" s="709"/>
      <c r="E147" s="709"/>
      <c r="F147" s="709"/>
      <c r="G147" s="709"/>
      <c r="H147" s="709"/>
      <c r="I147" s="709"/>
      <c r="J147" s="709"/>
      <c r="K147" s="709"/>
      <c r="L147" s="709"/>
      <c r="M147" s="709"/>
      <c r="N147" s="709"/>
      <c r="O147" s="709"/>
      <c r="P147" s="709"/>
      <c r="Q147" s="709"/>
      <c r="R147" s="709"/>
      <c r="S147" s="709"/>
      <c r="T147" s="709"/>
      <c r="U147" s="709"/>
      <c r="V147" s="709"/>
      <c r="W147" s="709"/>
      <c r="X147" s="709"/>
      <c r="Y147" s="709"/>
      <c r="Z147" s="709"/>
      <c r="AA147" s="709"/>
      <c r="AB147" s="709"/>
      <c r="AC147" s="709"/>
      <c r="AD147" s="709"/>
      <c r="AE147" s="709"/>
      <c r="AF147" s="709"/>
      <c r="AG147" s="709"/>
      <c r="AH147" s="709"/>
      <c r="AI147" s="709"/>
      <c r="AJ147" s="709"/>
      <c r="AK147" s="709"/>
    </row>
    <row r="148" spans="1:37" ht="12.75">
      <c r="A148" s="709"/>
      <c r="B148" s="709"/>
      <c r="C148" s="709"/>
      <c r="D148" s="709"/>
      <c r="E148" s="709"/>
      <c r="F148" s="709"/>
      <c r="G148" s="709"/>
      <c r="H148" s="709"/>
      <c r="I148" s="709"/>
      <c r="J148" s="709"/>
      <c r="K148" s="709"/>
      <c r="L148" s="709"/>
      <c r="M148" s="709"/>
      <c r="N148" s="709"/>
      <c r="O148" s="709"/>
      <c r="P148" s="709"/>
      <c r="Q148" s="709"/>
      <c r="R148" s="709"/>
      <c r="S148" s="709"/>
      <c r="T148" s="709"/>
      <c r="U148" s="709"/>
      <c r="V148" s="709"/>
      <c r="W148" s="709"/>
      <c r="X148" s="709"/>
      <c r="Y148" s="709"/>
      <c r="Z148" s="709"/>
      <c r="AA148" s="709"/>
      <c r="AB148" s="709"/>
      <c r="AC148" s="709"/>
      <c r="AD148" s="709"/>
      <c r="AE148" s="709"/>
      <c r="AF148" s="709"/>
      <c r="AG148" s="709"/>
      <c r="AH148" s="709"/>
      <c r="AI148" s="709"/>
      <c r="AJ148" s="709"/>
      <c r="AK148" s="709"/>
    </row>
    <row r="149" spans="1:37" ht="12.75">
      <c r="A149" s="709"/>
      <c r="B149" s="709"/>
      <c r="C149" s="709"/>
      <c r="D149" s="709"/>
      <c r="E149" s="709"/>
      <c r="F149" s="709"/>
      <c r="G149" s="709"/>
      <c r="H149" s="709"/>
      <c r="I149" s="709"/>
      <c r="J149" s="709"/>
      <c r="K149" s="709"/>
      <c r="L149" s="709"/>
      <c r="M149" s="709"/>
      <c r="N149" s="709"/>
      <c r="O149" s="709"/>
      <c r="P149" s="709"/>
      <c r="Q149" s="709"/>
      <c r="R149" s="709"/>
      <c r="S149" s="709"/>
      <c r="T149" s="709"/>
      <c r="U149" s="709"/>
      <c r="V149" s="709"/>
      <c r="W149" s="709"/>
      <c r="X149" s="709"/>
      <c r="Y149" s="709"/>
      <c r="Z149" s="709"/>
      <c r="AA149" s="709"/>
      <c r="AB149" s="709"/>
      <c r="AC149" s="709"/>
      <c r="AD149" s="709"/>
      <c r="AE149" s="709"/>
      <c r="AF149" s="709"/>
      <c r="AG149" s="709"/>
      <c r="AH149" s="709"/>
      <c r="AI149" s="709"/>
      <c r="AJ149" s="709"/>
      <c r="AK149" s="709"/>
    </row>
    <row r="150" spans="1:37" ht="12.75">
      <c r="A150" s="709"/>
      <c r="B150" s="709"/>
      <c r="C150" s="709"/>
      <c r="D150" s="709"/>
      <c r="E150" s="709"/>
      <c r="F150" s="709"/>
      <c r="G150" s="709"/>
      <c r="H150" s="709"/>
      <c r="I150" s="709"/>
      <c r="J150" s="709"/>
      <c r="K150" s="709"/>
      <c r="L150" s="709"/>
      <c r="M150" s="709"/>
      <c r="N150" s="709"/>
      <c r="O150" s="709"/>
      <c r="P150" s="709"/>
      <c r="Q150" s="709"/>
      <c r="R150" s="709"/>
      <c r="S150" s="709"/>
      <c r="T150" s="709"/>
      <c r="U150" s="709"/>
      <c r="V150" s="709"/>
      <c r="W150" s="709"/>
      <c r="X150" s="709"/>
      <c r="Y150" s="709"/>
      <c r="Z150" s="709"/>
      <c r="AA150" s="709"/>
      <c r="AB150" s="709"/>
      <c r="AC150" s="709"/>
      <c r="AD150" s="709"/>
      <c r="AE150" s="709"/>
      <c r="AF150" s="709"/>
      <c r="AG150" s="709"/>
      <c r="AH150" s="709"/>
      <c r="AI150" s="709"/>
      <c r="AJ150" s="709"/>
      <c r="AK150" s="709"/>
    </row>
    <row r="151" spans="1:37" ht="12.75">
      <c r="A151" s="709"/>
      <c r="B151" s="709"/>
      <c r="C151" s="709"/>
      <c r="D151" s="709"/>
      <c r="E151" s="709"/>
      <c r="F151" s="709"/>
      <c r="G151" s="709"/>
      <c r="H151" s="709"/>
      <c r="I151" s="709"/>
      <c r="J151" s="709"/>
      <c r="K151" s="709"/>
      <c r="L151" s="709"/>
      <c r="M151" s="709"/>
      <c r="N151" s="709"/>
      <c r="O151" s="709"/>
      <c r="P151" s="709"/>
      <c r="Q151" s="709"/>
      <c r="R151" s="709"/>
      <c r="S151" s="709"/>
      <c r="T151" s="709"/>
      <c r="U151" s="709"/>
      <c r="V151" s="709"/>
      <c r="W151" s="709"/>
      <c r="X151" s="709"/>
      <c r="Y151" s="709"/>
      <c r="Z151" s="709"/>
      <c r="AA151" s="709"/>
      <c r="AB151" s="709"/>
      <c r="AC151" s="709"/>
      <c r="AD151" s="709"/>
      <c r="AE151" s="709"/>
      <c r="AF151" s="709"/>
      <c r="AG151" s="709"/>
      <c r="AH151" s="709"/>
      <c r="AI151" s="709"/>
      <c r="AJ151" s="709"/>
      <c r="AK151" s="709"/>
    </row>
    <row r="152" spans="1:37" ht="12.75">
      <c r="A152" s="709"/>
      <c r="B152" s="709"/>
      <c r="C152" s="709"/>
      <c r="D152" s="709"/>
      <c r="E152" s="709"/>
      <c r="F152" s="709"/>
      <c r="G152" s="709"/>
      <c r="H152" s="709"/>
      <c r="I152" s="709"/>
      <c r="J152" s="709"/>
      <c r="K152" s="709"/>
      <c r="L152" s="709"/>
      <c r="M152" s="709"/>
      <c r="N152" s="709"/>
      <c r="O152" s="709"/>
      <c r="P152" s="709"/>
      <c r="Q152" s="709"/>
      <c r="R152" s="709"/>
      <c r="S152" s="709"/>
      <c r="T152" s="709"/>
      <c r="U152" s="709"/>
      <c r="V152" s="709"/>
      <c r="W152" s="709"/>
      <c r="X152" s="709"/>
      <c r="Y152" s="709"/>
      <c r="Z152" s="709"/>
      <c r="AA152" s="709"/>
      <c r="AB152" s="709"/>
      <c r="AC152" s="709"/>
      <c r="AD152" s="709"/>
      <c r="AE152" s="709"/>
      <c r="AF152" s="709"/>
      <c r="AG152" s="709"/>
      <c r="AH152" s="709"/>
      <c r="AI152" s="709"/>
      <c r="AJ152" s="709"/>
      <c r="AK152" s="709"/>
    </row>
    <row r="153" spans="1:37" ht="12.75">
      <c r="A153" s="709"/>
      <c r="B153" s="709"/>
      <c r="C153" s="709"/>
      <c r="D153" s="709"/>
      <c r="E153" s="709"/>
      <c r="F153" s="709"/>
      <c r="G153" s="709"/>
      <c r="H153" s="709"/>
      <c r="I153" s="709"/>
      <c r="J153" s="709"/>
      <c r="K153" s="709"/>
      <c r="L153" s="709"/>
      <c r="M153" s="709"/>
      <c r="N153" s="709"/>
      <c r="O153" s="709"/>
      <c r="P153" s="709"/>
      <c r="Q153" s="709"/>
      <c r="R153" s="709"/>
      <c r="S153" s="709"/>
      <c r="T153" s="709"/>
      <c r="U153" s="709"/>
      <c r="V153" s="709"/>
      <c r="W153" s="709"/>
      <c r="X153" s="709"/>
      <c r="Y153" s="709"/>
      <c r="Z153" s="709"/>
      <c r="AA153" s="709"/>
      <c r="AB153" s="709"/>
      <c r="AC153" s="709"/>
      <c r="AD153" s="709"/>
      <c r="AE153" s="709"/>
      <c r="AF153" s="709"/>
      <c r="AG153" s="709"/>
      <c r="AH153" s="709"/>
      <c r="AI153" s="709"/>
      <c r="AJ153" s="709"/>
      <c r="AK153" s="709"/>
    </row>
    <row r="154" spans="1:37" ht="12.75">
      <c r="A154" s="709"/>
      <c r="B154" s="709"/>
      <c r="C154" s="709"/>
      <c r="D154" s="709"/>
      <c r="E154" s="709"/>
      <c r="F154" s="709"/>
      <c r="G154" s="709"/>
      <c r="H154" s="709"/>
      <c r="I154" s="709"/>
      <c r="J154" s="709"/>
      <c r="K154" s="709"/>
      <c r="L154" s="709"/>
      <c r="M154" s="709"/>
      <c r="N154" s="709"/>
      <c r="O154" s="709"/>
      <c r="P154" s="709"/>
      <c r="Q154" s="709"/>
      <c r="R154" s="709"/>
      <c r="S154" s="709"/>
      <c r="T154" s="709"/>
      <c r="U154" s="709"/>
      <c r="V154" s="709"/>
      <c r="W154" s="709"/>
      <c r="X154" s="709"/>
      <c r="Y154" s="709"/>
      <c r="Z154" s="709"/>
      <c r="AA154" s="709"/>
      <c r="AB154" s="709"/>
      <c r="AC154" s="709"/>
      <c r="AD154" s="709"/>
      <c r="AE154" s="709"/>
      <c r="AF154" s="709"/>
      <c r="AG154" s="709"/>
      <c r="AH154" s="709"/>
      <c r="AI154" s="709"/>
      <c r="AJ154" s="709"/>
      <c r="AK154" s="709"/>
    </row>
    <row r="155" spans="1:37" ht="12.75">
      <c r="A155" s="709"/>
      <c r="B155" s="709"/>
      <c r="C155" s="709"/>
      <c r="D155" s="709"/>
      <c r="E155" s="709"/>
      <c r="F155" s="709"/>
      <c r="G155" s="709"/>
      <c r="H155" s="709"/>
      <c r="I155" s="709"/>
      <c r="J155" s="709"/>
      <c r="K155" s="709"/>
      <c r="L155" s="709"/>
      <c r="M155" s="709"/>
      <c r="N155" s="709"/>
      <c r="O155" s="709"/>
      <c r="P155" s="709"/>
      <c r="Q155" s="709"/>
      <c r="R155" s="709"/>
      <c r="S155" s="709"/>
      <c r="T155" s="709"/>
      <c r="U155" s="709"/>
      <c r="V155" s="709"/>
      <c r="W155" s="709"/>
      <c r="X155" s="709"/>
      <c r="Y155" s="709"/>
      <c r="Z155" s="709"/>
      <c r="AA155" s="709"/>
      <c r="AB155" s="709"/>
      <c r="AC155" s="709"/>
      <c r="AD155" s="709"/>
      <c r="AE155" s="709"/>
      <c r="AF155" s="709"/>
      <c r="AG155" s="709"/>
      <c r="AH155" s="709"/>
      <c r="AI155" s="709"/>
      <c r="AJ155" s="709"/>
      <c r="AK155" s="709"/>
    </row>
    <row r="156" spans="1:37" ht="12.75">
      <c r="A156" s="709"/>
      <c r="B156" s="709"/>
      <c r="C156" s="709"/>
      <c r="D156" s="709"/>
      <c r="E156" s="709"/>
      <c r="F156" s="709"/>
      <c r="G156" s="709"/>
      <c r="H156" s="709"/>
      <c r="I156" s="709"/>
      <c r="J156" s="709"/>
      <c r="K156" s="709"/>
      <c r="L156" s="709"/>
      <c r="M156" s="709"/>
      <c r="N156" s="709"/>
      <c r="O156" s="709"/>
      <c r="P156" s="709"/>
      <c r="Q156" s="709"/>
      <c r="R156" s="709"/>
      <c r="S156" s="709"/>
      <c r="T156" s="709"/>
      <c r="U156" s="709"/>
      <c r="V156" s="709"/>
      <c r="W156" s="709"/>
      <c r="X156" s="709"/>
      <c r="Y156" s="709"/>
      <c r="Z156" s="709"/>
      <c r="AA156" s="709"/>
      <c r="AB156" s="709"/>
      <c r="AC156" s="709"/>
      <c r="AD156" s="709"/>
      <c r="AE156" s="709"/>
      <c r="AF156" s="709"/>
      <c r="AG156" s="709"/>
      <c r="AH156" s="709"/>
      <c r="AI156" s="709"/>
      <c r="AJ156" s="709"/>
      <c r="AK156" s="709"/>
    </row>
    <row r="157" spans="1:37" ht="12.75">
      <c r="A157" s="709"/>
      <c r="B157" s="709"/>
      <c r="C157" s="709"/>
      <c r="D157" s="709"/>
      <c r="E157" s="709"/>
      <c r="F157" s="709"/>
      <c r="G157" s="709"/>
      <c r="H157" s="709"/>
      <c r="I157" s="709"/>
      <c r="J157" s="709"/>
      <c r="K157" s="709"/>
      <c r="L157" s="709"/>
      <c r="M157" s="709"/>
      <c r="N157" s="709"/>
      <c r="O157" s="709"/>
      <c r="P157" s="709"/>
      <c r="Q157" s="709"/>
      <c r="R157" s="709"/>
      <c r="S157" s="709"/>
      <c r="T157" s="709"/>
      <c r="U157" s="709"/>
      <c r="V157" s="709"/>
      <c r="W157" s="709"/>
      <c r="X157" s="709"/>
      <c r="Y157" s="709"/>
      <c r="Z157" s="709"/>
      <c r="AA157" s="709"/>
      <c r="AB157" s="709"/>
      <c r="AC157" s="709"/>
      <c r="AD157" s="709"/>
      <c r="AE157" s="709"/>
      <c r="AF157" s="709"/>
      <c r="AG157" s="709"/>
      <c r="AH157" s="709"/>
      <c r="AI157" s="709"/>
      <c r="AJ157" s="709"/>
      <c r="AK157" s="709"/>
    </row>
    <row r="158" spans="1:37" ht="12.75">
      <c r="A158" s="709"/>
      <c r="B158" s="709"/>
      <c r="C158" s="709"/>
      <c r="D158" s="709"/>
      <c r="E158" s="709"/>
      <c r="F158" s="709"/>
      <c r="G158" s="709"/>
      <c r="H158" s="709"/>
      <c r="I158" s="709"/>
      <c r="J158" s="709"/>
      <c r="K158" s="709"/>
      <c r="L158" s="709"/>
      <c r="M158" s="709"/>
      <c r="N158" s="709"/>
      <c r="O158" s="709"/>
      <c r="P158" s="709"/>
      <c r="Q158" s="709"/>
      <c r="R158" s="709"/>
      <c r="S158" s="709"/>
      <c r="T158" s="709"/>
      <c r="U158" s="709"/>
      <c r="V158" s="709"/>
      <c r="W158" s="709"/>
      <c r="X158" s="709"/>
      <c r="Y158" s="709"/>
      <c r="Z158" s="709"/>
      <c r="AA158" s="709"/>
      <c r="AB158" s="709"/>
      <c r="AC158" s="709"/>
      <c r="AD158" s="709"/>
      <c r="AE158" s="709"/>
      <c r="AF158" s="709"/>
      <c r="AG158" s="709"/>
      <c r="AH158" s="709"/>
      <c r="AI158" s="709"/>
      <c r="AJ158" s="709"/>
      <c r="AK158" s="709"/>
    </row>
    <row r="159" spans="1:37" ht="12.75">
      <c r="A159" s="709"/>
      <c r="B159" s="709"/>
      <c r="C159" s="709"/>
      <c r="D159" s="709"/>
      <c r="E159" s="709"/>
      <c r="F159" s="709"/>
      <c r="G159" s="709"/>
      <c r="H159" s="709"/>
      <c r="I159" s="709"/>
      <c r="J159" s="709"/>
      <c r="K159" s="709"/>
      <c r="L159" s="709"/>
      <c r="M159" s="709"/>
      <c r="N159" s="709"/>
      <c r="O159" s="709"/>
      <c r="P159" s="709"/>
      <c r="Q159" s="709"/>
      <c r="R159" s="709"/>
      <c r="S159" s="709"/>
      <c r="T159" s="709"/>
      <c r="U159" s="709"/>
      <c r="V159" s="709"/>
      <c r="W159" s="709"/>
      <c r="X159" s="709"/>
      <c r="Y159" s="709"/>
      <c r="Z159" s="709"/>
      <c r="AA159" s="709"/>
      <c r="AB159" s="709"/>
      <c r="AC159" s="709"/>
      <c r="AD159" s="709"/>
      <c r="AE159" s="709"/>
      <c r="AF159" s="709"/>
      <c r="AG159" s="709"/>
      <c r="AH159" s="709"/>
      <c r="AI159" s="709"/>
      <c r="AJ159" s="709"/>
      <c r="AK159" s="709"/>
    </row>
    <row r="160" spans="1:37" ht="12.75">
      <c r="A160" s="709"/>
      <c r="B160" s="709"/>
      <c r="C160" s="709"/>
      <c r="D160" s="709"/>
      <c r="E160" s="709"/>
      <c r="F160" s="709"/>
      <c r="G160" s="709"/>
      <c r="H160" s="709"/>
      <c r="I160" s="709"/>
      <c r="J160" s="709"/>
      <c r="K160" s="709"/>
      <c r="L160" s="709"/>
      <c r="M160" s="709"/>
      <c r="N160" s="709"/>
      <c r="O160" s="709"/>
      <c r="P160" s="709"/>
      <c r="Q160" s="709"/>
      <c r="R160" s="709"/>
      <c r="S160" s="709"/>
      <c r="T160" s="709"/>
      <c r="U160" s="709"/>
      <c r="V160" s="709"/>
      <c r="W160" s="709"/>
      <c r="X160" s="709"/>
      <c r="Y160" s="709"/>
      <c r="Z160" s="709"/>
      <c r="AA160" s="709"/>
      <c r="AB160" s="709"/>
      <c r="AC160" s="709"/>
      <c r="AD160" s="709"/>
      <c r="AE160" s="709"/>
      <c r="AF160" s="709"/>
      <c r="AG160" s="709"/>
      <c r="AH160" s="709"/>
      <c r="AI160" s="709"/>
      <c r="AJ160" s="709"/>
      <c r="AK160" s="709"/>
    </row>
    <row r="161" spans="1:37" ht="12.75">
      <c r="A161" s="709"/>
      <c r="B161" s="709"/>
      <c r="C161" s="709"/>
      <c r="D161" s="709"/>
      <c r="E161" s="709"/>
      <c r="F161" s="709"/>
      <c r="G161" s="709"/>
      <c r="H161" s="709"/>
      <c r="I161" s="709"/>
      <c r="J161" s="709"/>
      <c r="K161" s="709"/>
      <c r="L161" s="709"/>
      <c r="M161" s="709"/>
      <c r="N161" s="709"/>
      <c r="O161" s="709"/>
      <c r="P161" s="709"/>
      <c r="Q161" s="709"/>
      <c r="R161" s="709"/>
      <c r="S161" s="709"/>
      <c r="T161" s="709"/>
      <c r="U161" s="709"/>
      <c r="V161" s="709"/>
      <c r="W161" s="709"/>
      <c r="X161" s="709"/>
      <c r="Y161" s="709"/>
      <c r="Z161" s="709"/>
      <c r="AA161" s="709"/>
      <c r="AB161" s="709"/>
      <c r="AC161" s="709"/>
      <c r="AD161" s="709"/>
      <c r="AE161" s="709"/>
      <c r="AF161" s="709"/>
      <c r="AG161" s="709"/>
      <c r="AH161" s="709"/>
      <c r="AI161" s="709"/>
      <c r="AJ161" s="709"/>
      <c r="AK161" s="709"/>
    </row>
    <row r="162" spans="1:37" ht="12.75">
      <c r="A162" s="709"/>
      <c r="B162" s="709"/>
      <c r="C162" s="709"/>
      <c r="D162" s="709"/>
      <c r="E162" s="709"/>
      <c r="F162" s="709"/>
      <c r="G162" s="709"/>
      <c r="H162" s="709"/>
      <c r="I162" s="709"/>
      <c r="J162" s="709"/>
      <c r="K162" s="709"/>
      <c r="L162" s="709"/>
      <c r="M162" s="709"/>
      <c r="N162" s="709"/>
      <c r="O162" s="709"/>
      <c r="P162" s="709"/>
      <c r="Q162" s="709"/>
      <c r="R162" s="709"/>
      <c r="S162" s="709"/>
      <c r="T162" s="709"/>
      <c r="U162" s="709"/>
      <c r="V162" s="709"/>
      <c r="W162" s="709"/>
      <c r="X162" s="709"/>
      <c r="Y162" s="709"/>
      <c r="Z162" s="709"/>
      <c r="AA162" s="709"/>
      <c r="AB162" s="709"/>
      <c r="AC162" s="709"/>
      <c r="AD162" s="709"/>
      <c r="AE162" s="709"/>
      <c r="AF162" s="709"/>
      <c r="AG162" s="709"/>
      <c r="AH162" s="709"/>
      <c r="AI162" s="709"/>
      <c r="AJ162" s="709"/>
      <c r="AK162" s="709"/>
    </row>
    <row r="163" spans="1:37" ht="12.75">
      <c r="A163" s="709"/>
      <c r="B163" s="709"/>
      <c r="C163" s="709"/>
      <c r="D163" s="709"/>
      <c r="E163" s="709"/>
      <c r="F163" s="709"/>
      <c r="G163" s="709"/>
      <c r="H163" s="709"/>
      <c r="I163" s="709"/>
      <c r="J163" s="709"/>
      <c r="K163" s="709"/>
      <c r="L163" s="709"/>
      <c r="M163" s="709"/>
      <c r="N163" s="709"/>
      <c r="O163" s="709"/>
      <c r="P163" s="709"/>
      <c r="Q163" s="709"/>
      <c r="R163" s="709"/>
      <c r="S163" s="709"/>
      <c r="T163" s="709"/>
      <c r="U163" s="709"/>
      <c r="V163" s="709"/>
      <c r="W163" s="709"/>
      <c r="X163" s="709"/>
      <c r="Y163" s="709"/>
      <c r="Z163" s="709"/>
      <c r="AA163" s="709"/>
      <c r="AB163" s="709"/>
      <c r="AC163" s="709"/>
      <c r="AD163" s="709"/>
      <c r="AE163" s="709"/>
      <c r="AF163" s="709"/>
      <c r="AG163" s="709"/>
      <c r="AH163" s="709"/>
      <c r="AI163" s="709"/>
      <c r="AJ163" s="709"/>
      <c r="AK163" s="709"/>
    </row>
    <row r="164" spans="1:37" ht="12.75">
      <c r="A164" s="709"/>
      <c r="B164" s="709"/>
      <c r="C164" s="709"/>
      <c r="D164" s="709"/>
      <c r="E164" s="709"/>
      <c r="F164" s="709"/>
      <c r="G164" s="709"/>
      <c r="H164" s="709"/>
      <c r="I164" s="709"/>
      <c r="J164" s="709"/>
      <c r="K164" s="709"/>
      <c r="L164" s="709"/>
      <c r="M164" s="709"/>
      <c r="N164" s="709"/>
      <c r="O164" s="709"/>
      <c r="P164" s="709"/>
      <c r="Q164" s="709"/>
      <c r="R164" s="709"/>
      <c r="S164" s="709"/>
      <c r="T164" s="709"/>
      <c r="U164" s="709"/>
      <c r="V164" s="709"/>
      <c r="W164" s="709"/>
      <c r="X164" s="709"/>
      <c r="Y164" s="709"/>
      <c r="Z164" s="709"/>
      <c r="AA164" s="709"/>
      <c r="AB164" s="709"/>
      <c r="AC164" s="709"/>
      <c r="AD164" s="709"/>
      <c r="AE164" s="709"/>
      <c r="AF164" s="709"/>
      <c r="AG164" s="709"/>
      <c r="AH164" s="709"/>
      <c r="AI164" s="709"/>
      <c r="AJ164" s="709"/>
      <c r="AK164" s="709"/>
    </row>
    <row r="165" spans="1:37" ht="12.75">
      <c r="A165" s="709"/>
      <c r="B165" s="709"/>
      <c r="C165" s="709"/>
      <c r="D165" s="709"/>
      <c r="E165" s="709"/>
      <c r="F165" s="709"/>
      <c r="G165" s="709"/>
      <c r="H165" s="709"/>
      <c r="I165" s="709"/>
      <c r="J165" s="709"/>
      <c r="K165" s="709"/>
      <c r="L165" s="709"/>
      <c r="M165" s="709"/>
      <c r="N165" s="709"/>
      <c r="O165" s="709"/>
      <c r="P165" s="709"/>
      <c r="Q165" s="709"/>
      <c r="R165" s="709"/>
      <c r="S165" s="709"/>
      <c r="T165" s="709"/>
      <c r="U165" s="709"/>
      <c r="V165" s="709"/>
      <c r="W165" s="709"/>
      <c r="X165" s="709"/>
      <c r="Y165" s="709"/>
      <c r="Z165" s="709"/>
      <c r="AA165" s="709"/>
      <c r="AB165" s="709"/>
      <c r="AC165" s="709"/>
      <c r="AD165" s="709"/>
      <c r="AE165" s="709"/>
      <c r="AF165" s="709"/>
      <c r="AG165" s="709"/>
      <c r="AH165" s="709"/>
      <c r="AI165" s="709"/>
      <c r="AJ165" s="709"/>
      <c r="AK165" s="709"/>
    </row>
    <row r="166" spans="1:37" ht="12.75">
      <c r="A166" s="709"/>
      <c r="B166" s="709"/>
      <c r="C166" s="709"/>
      <c r="D166" s="709"/>
      <c r="E166" s="709"/>
      <c r="F166" s="709"/>
      <c r="G166" s="709"/>
      <c r="H166" s="709"/>
      <c r="I166" s="709"/>
      <c r="J166" s="709"/>
      <c r="K166" s="709"/>
      <c r="L166" s="709"/>
      <c r="M166" s="709"/>
      <c r="N166" s="709"/>
      <c r="O166" s="709"/>
      <c r="P166" s="709"/>
      <c r="Q166" s="709"/>
      <c r="R166" s="709"/>
      <c r="S166" s="709"/>
      <c r="T166" s="709"/>
      <c r="U166" s="709"/>
      <c r="V166" s="709"/>
      <c r="W166" s="709"/>
      <c r="X166" s="709"/>
      <c r="Y166" s="709"/>
      <c r="Z166" s="709"/>
      <c r="AA166" s="709"/>
      <c r="AB166" s="709"/>
      <c r="AC166" s="709"/>
      <c r="AD166" s="709"/>
      <c r="AE166" s="709"/>
      <c r="AF166" s="709"/>
      <c r="AG166" s="709"/>
      <c r="AH166" s="709"/>
      <c r="AI166" s="709"/>
      <c r="AJ166" s="709"/>
      <c r="AK166" s="709"/>
    </row>
    <row r="167" spans="1:37" ht="12.75">
      <c r="A167" s="709"/>
      <c r="B167" s="709"/>
      <c r="C167" s="709"/>
      <c r="D167" s="709"/>
      <c r="E167" s="709"/>
      <c r="F167" s="709"/>
      <c r="G167" s="709"/>
      <c r="H167" s="709"/>
      <c r="I167" s="709"/>
      <c r="J167" s="709"/>
      <c r="K167" s="709"/>
      <c r="L167" s="709"/>
      <c r="M167" s="709"/>
      <c r="N167" s="709"/>
      <c r="O167" s="709"/>
      <c r="P167" s="709"/>
      <c r="Q167" s="709"/>
      <c r="R167" s="709"/>
      <c r="S167" s="709"/>
      <c r="T167" s="709"/>
      <c r="U167" s="709"/>
      <c r="V167" s="709"/>
      <c r="W167" s="709"/>
      <c r="X167" s="709"/>
      <c r="Y167" s="709"/>
      <c r="Z167" s="709"/>
      <c r="AA167" s="709"/>
      <c r="AB167" s="709"/>
      <c r="AC167" s="709"/>
      <c r="AD167" s="709"/>
      <c r="AE167" s="709"/>
      <c r="AF167" s="709"/>
      <c r="AG167" s="709"/>
      <c r="AH167" s="709"/>
      <c r="AI167" s="709"/>
      <c r="AJ167" s="709"/>
      <c r="AK167" s="709"/>
    </row>
    <row r="168" spans="1:37" ht="12.75">
      <c r="A168" s="709"/>
      <c r="B168" s="709"/>
      <c r="C168" s="709"/>
      <c r="D168" s="709"/>
      <c r="E168" s="709"/>
      <c r="F168" s="709"/>
      <c r="G168" s="709"/>
      <c r="H168" s="709"/>
      <c r="I168" s="709"/>
      <c r="J168" s="709"/>
      <c r="K168" s="709"/>
      <c r="L168" s="709"/>
      <c r="M168" s="709"/>
      <c r="N168" s="709"/>
      <c r="O168" s="709"/>
      <c r="P168" s="709"/>
      <c r="Q168" s="709"/>
      <c r="R168" s="709"/>
      <c r="S168" s="709"/>
      <c r="T168" s="709"/>
      <c r="U168" s="709"/>
      <c r="V168" s="709"/>
      <c r="W168" s="709"/>
      <c r="X168" s="709"/>
      <c r="Y168" s="709"/>
      <c r="Z168" s="709"/>
      <c r="AA168" s="709"/>
      <c r="AB168" s="709"/>
      <c r="AC168" s="709"/>
      <c r="AD168" s="709"/>
      <c r="AE168" s="709"/>
      <c r="AF168" s="709"/>
      <c r="AG168" s="709"/>
      <c r="AH168" s="709"/>
      <c r="AI168" s="709"/>
      <c r="AJ168" s="709"/>
      <c r="AK168" s="709"/>
    </row>
    <row r="169" spans="1:37" ht="12.75">
      <c r="A169" s="709"/>
      <c r="B169" s="709"/>
      <c r="C169" s="709"/>
      <c r="D169" s="709"/>
      <c r="E169" s="709"/>
      <c r="F169" s="709"/>
      <c r="G169" s="709"/>
      <c r="H169" s="709"/>
      <c r="I169" s="709"/>
      <c r="J169" s="709"/>
      <c r="K169" s="709"/>
      <c r="L169" s="709"/>
      <c r="M169" s="709"/>
      <c r="N169" s="709"/>
      <c r="O169" s="709"/>
      <c r="P169" s="709"/>
      <c r="Q169" s="709"/>
      <c r="R169" s="709"/>
      <c r="S169" s="709"/>
      <c r="T169" s="709"/>
      <c r="U169" s="709"/>
      <c r="V169" s="709"/>
      <c r="W169" s="709"/>
      <c r="X169" s="709"/>
      <c r="Y169" s="709"/>
      <c r="Z169" s="709"/>
      <c r="AA169" s="709"/>
      <c r="AB169" s="709"/>
      <c r="AC169" s="709"/>
      <c r="AD169" s="709"/>
      <c r="AE169" s="709"/>
      <c r="AF169" s="709"/>
      <c r="AG169" s="709"/>
      <c r="AH169" s="709"/>
      <c r="AI169" s="709"/>
      <c r="AJ169" s="709"/>
      <c r="AK169" s="709"/>
    </row>
    <row r="170" spans="1:37" ht="12.75">
      <c r="A170" s="709"/>
      <c r="B170" s="709"/>
      <c r="C170" s="709"/>
      <c r="D170" s="709"/>
      <c r="E170" s="709"/>
      <c r="F170" s="709"/>
      <c r="G170" s="709"/>
      <c r="H170" s="709"/>
      <c r="I170" s="709"/>
      <c r="J170" s="709"/>
      <c r="K170" s="709"/>
      <c r="L170" s="709"/>
      <c r="M170" s="709"/>
      <c r="N170" s="709"/>
      <c r="O170" s="709"/>
      <c r="P170" s="709"/>
      <c r="Q170" s="709"/>
      <c r="R170" s="709"/>
      <c r="S170" s="709"/>
      <c r="T170" s="709"/>
      <c r="U170" s="709"/>
      <c r="V170" s="709"/>
      <c r="W170" s="709"/>
      <c r="X170" s="709"/>
      <c r="Y170" s="709"/>
      <c r="Z170" s="709"/>
      <c r="AA170" s="709"/>
      <c r="AB170" s="709"/>
      <c r="AC170" s="709"/>
      <c r="AD170" s="709"/>
      <c r="AE170" s="709"/>
      <c r="AF170" s="709"/>
      <c r="AG170" s="709"/>
      <c r="AH170" s="709"/>
      <c r="AI170" s="709"/>
      <c r="AJ170" s="709"/>
      <c r="AK170" s="709"/>
    </row>
    <row r="171" spans="1:37" ht="12.75">
      <c r="A171" s="709"/>
      <c r="B171" s="709"/>
      <c r="C171" s="709"/>
      <c r="D171" s="709"/>
      <c r="E171" s="709"/>
      <c r="F171" s="709"/>
      <c r="G171" s="709"/>
      <c r="H171" s="709"/>
      <c r="I171" s="709"/>
      <c r="J171" s="709"/>
      <c r="K171" s="709"/>
      <c r="L171" s="709"/>
      <c r="M171" s="709"/>
      <c r="N171" s="709"/>
      <c r="O171" s="709"/>
      <c r="P171" s="709"/>
      <c r="Q171" s="709"/>
      <c r="R171" s="709"/>
      <c r="S171" s="709"/>
      <c r="T171" s="709"/>
      <c r="U171" s="709"/>
      <c r="V171" s="709"/>
      <c r="W171" s="709"/>
      <c r="X171" s="709"/>
      <c r="Y171" s="709"/>
      <c r="Z171" s="709"/>
      <c r="AA171" s="709"/>
      <c r="AB171" s="709"/>
      <c r="AC171" s="709"/>
      <c r="AD171" s="709"/>
      <c r="AE171" s="709"/>
      <c r="AF171" s="709"/>
      <c r="AG171" s="709"/>
      <c r="AH171" s="709"/>
      <c r="AI171" s="709"/>
      <c r="AJ171" s="709"/>
      <c r="AK171" s="709"/>
    </row>
    <row r="172" spans="1:37" ht="12.75">
      <c r="A172" s="709"/>
      <c r="B172" s="709"/>
      <c r="C172" s="709"/>
      <c r="D172" s="709"/>
      <c r="E172" s="709"/>
      <c r="F172" s="709"/>
      <c r="G172" s="709"/>
      <c r="H172" s="709"/>
      <c r="I172" s="709"/>
      <c r="J172" s="709"/>
      <c r="K172" s="709"/>
      <c r="L172" s="709"/>
      <c r="M172" s="709"/>
      <c r="N172" s="709"/>
      <c r="O172" s="709"/>
      <c r="P172" s="709"/>
      <c r="Q172" s="709"/>
      <c r="R172" s="709"/>
      <c r="S172" s="709"/>
      <c r="T172" s="709"/>
      <c r="U172" s="709"/>
      <c r="V172" s="709"/>
      <c r="W172" s="709"/>
      <c r="X172" s="709"/>
      <c r="Y172" s="709"/>
      <c r="Z172" s="709"/>
      <c r="AA172" s="709"/>
      <c r="AB172" s="709"/>
      <c r="AC172" s="709"/>
      <c r="AD172" s="709"/>
      <c r="AE172" s="709"/>
      <c r="AF172" s="709"/>
      <c r="AG172" s="709"/>
      <c r="AH172" s="709"/>
      <c r="AI172" s="709"/>
      <c r="AJ172" s="709"/>
      <c r="AK172" s="709"/>
    </row>
    <row r="173" spans="1:37" ht="12.75">
      <c r="A173" s="709"/>
      <c r="B173" s="709"/>
      <c r="C173" s="709"/>
      <c r="D173" s="709"/>
      <c r="E173" s="709"/>
      <c r="F173" s="709"/>
      <c r="G173" s="709"/>
      <c r="H173" s="709"/>
      <c r="I173" s="709"/>
      <c r="J173" s="709"/>
      <c r="K173" s="709"/>
      <c r="L173" s="709"/>
      <c r="M173" s="709"/>
      <c r="N173" s="709"/>
      <c r="O173" s="709"/>
      <c r="P173" s="709"/>
      <c r="Q173" s="709"/>
      <c r="R173" s="709"/>
      <c r="S173" s="709"/>
      <c r="T173" s="709"/>
      <c r="U173" s="709"/>
      <c r="V173" s="709"/>
      <c r="W173" s="709"/>
      <c r="X173" s="709"/>
      <c r="Y173" s="709"/>
      <c r="Z173" s="709"/>
      <c r="AA173" s="709"/>
      <c r="AB173" s="709"/>
      <c r="AC173" s="709"/>
      <c r="AD173" s="709"/>
      <c r="AE173" s="709"/>
      <c r="AF173" s="709"/>
      <c r="AG173" s="709"/>
      <c r="AH173" s="709"/>
      <c r="AI173" s="709"/>
      <c r="AJ173" s="709"/>
      <c r="AK173" s="709"/>
    </row>
    <row r="174" spans="1:37" ht="12.75">
      <c r="A174" s="709"/>
      <c r="B174" s="709"/>
      <c r="C174" s="709"/>
      <c r="D174" s="709"/>
      <c r="E174" s="709"/>
      <c r="F174" s="709"/>
      <c r="G174" s="709"/>
      <c r="H174" s="709"/>
      <c r="I174" s="709"/>
      <c r="J174" s="709"/>
      <c r="K174" s="709"/>
      <c r="L174" s="709"/>
      <c r="M174" s="709"/>
      <c r="N174" s="709"/>
      <c r="O174" s="709"/>
      <c r="P174" s="709"/>
      <c r="Q174" s="709"/>
      <c r="R174" s="709"/>
      <c r="S174" s="709"/>
      <c r="T174" s="709"/>
      <c r="U174" s="709"/>
      <c r="V174" s="709"/>
      <c r="W174" s="709"/>
      <c r="X174" s="709"/>
      <c r="Y174" s="709"/>
      <c r="Z174" s="709"/>
      <c r="AA174" s="709"/>
      <c r="AB174" s="709"/>
      <c r="AC174" s="709"/>
      <c r="AD174" s="709"/>
      <c r="AE174" s="709"/>
      <c r="AF174" s="709"/>
      <c r="AG174" s="709"/>
      <c r="AH174" s="709"/>
      <c r="AI174" s="709"/>
      <c r="AJ174" s="709"/>
      <c r="AK174" s="709"/>
    </row>
    <row r="175" spans="1:37" ht="12.75">
      <c r="A175" s="709"/>
      <c r="B175" s="709"/>
      <c r="C175" s="709"/>
      <c r="D175" s="709"/>
      <c r="E175" s="709"/>
      <c r="F175" s="709"/>
      <c r="G175" s="709"/>
      <c r="H175" s="709"/>
      <c r="I175" s="709"/>
      <c r="J175" s="709"/>
      <c r="K175" s="709"/>
      <c r="L175" s="709"/>
      <c r="M175" s="709"/>
      <c r="N175" s="709"/>
      <c r="O175" s="709"/>
      <c r="P175" s="709"/>
      <c r="Q175" s="709"/>
      <c r="R175" s="709"/>
      <c r="S175" s="709"/>
      <c r="T175" s="709"/>
      <c r="U175" s="709"/>
      <c r="V175" s="709"/>
      <c r="W175" s="709"/>
      <c r="X175" s="709"/>
      <c r="Y175" s="709"/>
      <c r="Z175" s="709"/>
      <c r="AA175" s="709"/>
      <c r="AB175" s="709"/>
      <c r="AC175" s="709"/>
      <c r="AD175" s="709"/>
      <c r="AE175" s="709"/>
      <c r="AF175" s="709"/>
      <c r="AG175" s="709"/>
      <c r="AH175" s="709"/>
      <c r="AI175" s="709"/>
      <c r="AJ175" s="709"/>
      <c r="AK175" s="709"/>
    </row>
    <row r="176" spans="1:37" ht="12.75">
      <c r="A176" s="709"/>
      <c r="B176" s="709"/>
      <c r="C176" s="709"/>
      <c r="D176" s="709"/>
      <c r="E176" s="709"/>
      <c r="F176" s="709"/>
      <c r="G176" s="709"/>
      <c r="H176" s="709"/>
      <c r="I176" s="709"/>
      <c r="J176" s="709"/>
      <c r="K176" s="709"/>
      <c r="L176" s="709"/>
      <c r="M176" s="709"/>
      <c r="N176" s="709"/>
      <c r="O176" s="709"/>
      <c r="P176" s="709"/>
      <c r="Q176" s="709"/>
      <c r="R176" s="709"/>
      <c r="S176" s="709"/>
      <c r="T176" s="709"/>
      <c r="U176" s="709"/>
      <c r="V176" s="709"/>
      <c r="W176" s="709"/>
      <c r="X176" s="709"/>
      <c r="Y176" s="709"/>
      <c r="Z176" s="709"/>
      <c r="AA176" s="709"/>
      <c r="AB176" s="709"/>
      <c r="AC176" s="709"/>
      <c r="AD176" s="709"/>
      <c r="AE176" s="709"/>
      <c r="AF176" s="709"/>
      <c r="AG176" s="709"/>
      <c r="AH176" s="709"/>
      <c r="AI176" s="709"/>
      <c r="AJ176" s="709"/>
      <c r="AK176" s="709"/>
    </row>
    <row r="177" spans="1:37" ht="12.75">
      <c r="A177" s="709"/>
      <c r="B177" s="709"/>
      <c r="C177" s="709"/>
      <c r="D177" s="709"/>
      <c r="E177" s="709"/>
      <c r="F177" s="709"/>
      <c r="G177" s="709"/>
      <c r="H177" s="709"/>
      <c r="I177" s="709"/>
      <c r="J177" s="709"/>
      <c r="K177" s="709"/>
      <c r="L177" s="709"/>
      <c r="M177" s="709"/>
      <c r="N177" s="709"/>
      <c r="O177" s="709"/>
      <c r="P177" s="709"/>
      <c r="Q177" s="709"/>
      <c r="R177" s="709"/>
      <c r="S177" s="709"/>
      <c r="T177" s="709"/>
      <c r="U177" s="709"/>
      <c r="V177" s="709"/>
      <c r="W177" s="709"/>
      <c r="X177" s="709"/>
      <c r="Y177" s="709"/>
      <c r="Z177" s="709"/>
      <c r="AA177" s="709"/>
      <c r="AB177" s="709"/>
      <c r="AC177" s="709"/>
      <c r="AD177" s="709"/>
      <c r="AE177" s="709"/>
      <c r="AF177" s="709"/>
      <c r="AG177" s="709"/>
      <c r="AH177" s="709"/>
      <c r="AI177" s="709"/>
      <c r="AJ177" s="709"/>
      <c r="AK177" s="709"/>
    </row>
    <row r="178" spans="1:37" ht="12.75">
      <c r="A178" s="709"/>
      <c r="B178" s="709"/>
      <c r="C178" s="709"/>
      <c r="D178" s="709"/>
      <c r="E178" s="709"/>
      <c r="F178" s="709"/>
      <c r="G178" s="709"/>
      <c r="H178" s="709"/>
      <c r="I178" s="709"/>
      <c r="J178" s="709"/>
      <c r="K178" s="709"/>
      <c r="L178" s="709"/>
      <c r="M178" s="709"/>
      <c r="N178" s="709"/>
      <c r="O178" s="709"/>
      <c r="P178" s="709"/>
      <c r="Q178" s="709"/>
      <c r="R178" s="709"/>
      <c r="S178" s="709"/>
      <c r="T178" s="709"/>
      <c r="U178" s="709"/>
      <c r="V178" s="709"/>
      <c r="W178" s="709"/>
      <c r="X178" s="709"/>
      <c r="Y178" s="709"/>
      <c r="Z178" s="709"/>
      <c r="AA178" s="709"/>
      <c r="AB178" s="709"/>
      <c r="AC178" s="709"/>
      <c r="AD178" s="709"/>
      <c r="AE178" s="709"/>
      <c r="AF178" s="709"/>
      <c r="AG178" s="709"/>
      <c r="AH178" s="709"/>
      <c r="AI178" s="709"/>
      <c r="AJ178" s="709"/>
      <c r="AK178" s="709"/>
    </row>
    <row r="179" spans="1:37" ht="12.75">
      <c r="A179" s="709"/>
      <c r="B179" s="709"/>
      <c r="C179" s="709"/>
      <c r="D179" s="709"/>
      <c r="E179" s="709"/>
      <c r="F179" s="709"/>
      <c r="G179" s="709"/>
      <c r="H179" s="709"/>
      <c r="I179" s="709"/>
      <c r="J179" s="709"/>
      <c r="K179" s="709"/>
      <c r="L179" s="709"/>
      <c r="M179" s="709"/>
      <c r="N179" s="709"/>
      <c r="O179" s="709"/>
      <c r="P179" s="709"/>
      <c r="Q179" s="709"/>
      <c r="R179" s="709"/>
      <c r="S179" s="709"/>
      <c r="T179" s="709"/>
      <c r="U179" s="709"/>
      <c r="V179" s="709"/>
      <c r="W179" s="709"/>
      <c r="X179" s="709"/>
      <c r="Y179" s="709"/>
      <c r="Z179" s="709"/>
      <c r="AA179" s="709"/>
      <c r="AB179" s="709"/>
      <c r="AC179" s="709"/>
      <c r="AD179" s="709"/>
      <c r="AE179" s="709"/>
      <c r="AF179" s="709"/>
      <c r="AG179" s="709"/>
      <c r="AH179" s="709"/>
      <c r="AI179" s="709"/>
      <c r="AJ179" s="709"/>
      <c r="AK179" s="709"/>
    </row>
    <row r="180" spans="1:37" ht="12.75">
      <c r="A180" s="709"/>
      <c r="B180" s="709"/>
      <c r="C180" s="709"/>
      <c r="D180" s="709"/>
      <c r="E180" s="709"/>
      <c r="F180" s="709"/>
      <c r="G180" s="709"/>
      <c r="H180" s="709"/>
      <c r="I180" s="709"/>
      <c r="J180" s="709"/>
      <c r="K180" s="709"/>
      <c r="L180" s="709"/>
      <c r="M180" s="709"/>
      <c r="N180" s="709"/>
      <c r="O180" s="709"/>
      <c r="P180" s="709"/>
      <c r="Q180" s="709"/>
      <c r="R180" s="709"/>
      <c r="S180" s="709"/>
      <c r="T180" s="709"/>
      <c r="U180" s="709"/>
      <c r="V180" s="709"/>
      <c r="W180" s="709"/>
      <c r="X180" s="709"/>
      <c r="Y180" s="709"/>
      <c r="Z180" s="709"/>
      <c r="AA180" s="709"/>
      <c r="AB180" s="709"/>
      <c r="AC180" s="709"/>
      <c r="AD180" s="709"/>
      <c r="AE180" s="709"/>
      <c r="AF180" s="709"/>
      <c r="AG180" s="709"/>
      <c r="AH180" s="709"/>
      <c r="AI180" s="709"/>
      <c r="AJ180" s="709"/>
      <c r="AK180" s="709"/>
    </row>
    <row r="181" spans="1:37" ht="12.75">
      <c r="A181" s="709"/>
      <c r="B181" s="709"/>
      <c r="C181" s="709"/>
      <c r="D181" s="709"/>
      <c r="E181" s="709"/>
      <c r="F181" s="709"/>
      <c r="G181" s="709"/>
      <c r="H181" s="709"/>
      <c r="I181" s="709"/>
      <c r="J181" s="709"/>
      <c r="K181" s="709"/>
      <c r="L181" s="709"/>
      <c r="M181" s="709"/>
      <c r="N181" s="709"/>
      <c r="O181" s="709"/>
      <c r="P181" s="709"/>
      <c r="Q181" s="709"/>
      <c r="R181" s="709"/>
      <c r="S181" s="709"/>
      <c r="T181" s="709"/>
      <c r="U181" s="709"/>
      <c r="V181" s="709"/>
      <c r="W181" s="709"/>
      <c r="X181" s="709"/>
      <c r="Y181" s="709"/>
      <c r="Z181" s="709"/>
      <c r="AA181" s="709"/>
      <c r="AB181" s="709"/>
      <c r="AC181" s="709"/>
      <c r="AD181" s="709"/>
      <c r="AE181" s="709"/>
      <c r="AF181" s="709"/>
      <c r="AG181" s="709"/>
      <c r="AH181" s="709"/>
      <c r="AI181" s="709"/>
      <c r="AJ181" s="709"/>
      <c r="AK181" s="709"/>
    </row>
    <row r="182" spans="1:37" ht="12.75">
      <c r="A182" s="709"/>
      <c r="B182" s="709"/>
      <c r="C182" s="709"/>
      <c r="D182" s="709"/>
      <c r="E182" s="709"/>
      <c r="F182" s="709"/>
      <c r="G182" s="709"/>
      <c r="H182" s="709"/>
      <c r="I182" s="709"/>
      <c r="J182" s="709"/>
      <c r="K182" s="709"/>
      <c r="L182" s="709"/>
      <c r="M182" s="709"/>
      <c r="N182" s="709"/>
      <c r="O182" s="709"/>
      <c r="P182" s="709"/>
      <c r="Q182" s="709"/>
      <c r="R182" s="709"/>
      <c r="S182" s="709"/>
      <c r="T182" s="709"/>
      <c r="U182" s="709"/>
      <c r="V182" s="709"/>
      <c r="W182" s="709"/>
      <c r="X182" s="709"/>
      <c r="Y182" s="709"/>
      <c r="Z182" s="709"/>
      <c r="AA182" s="709"/>
      <c r="AB182" s="709"/>
      <c r="AC182" s="709"/>
      <c r="AD182" s="709"/>
      <c r="AE182" s="709"/>
      <c r="AF182" s="709"/>
      <c r="AG182" s="709"/>
      <c r="AH182" s="709"/>
      <c r="AI182" s="709"/>
      <c r="AJ182" s="709"/>
      <c r="AK182" s="709"/>
    </row>
    <row r="183" spans="1:37" ht="12.75">
      <c r="A183" s="709"/>
      <c r="B183" s="709"/>
      <c r="C183" s="709"/>
      <c r="D183" s="709"/>
      <c r="E183" s="709"/>
      <c r="F183" s="709"/>
      <c r="G183" s="709"/>
      <c r="H183" s="709"/>
      <c r="I183" s="709"/>
      <c r="J183" s="709"/>
      <c r="K183" s="709"/>
      <c r="L183" s="709"/>
      <c r="M183" s="709"/>
      <c r="N183" s="709"/>
      <c r="O183" s="709"/>
      <c r="P183" s="709"/>
      <c r="Q183" s="709"/>
      <c r="R183" s="709"/>
      <c r="S183" s="709"/>
      <c r="T183" s="709"/>
      <c r="U183" s="709"/>
      <c r="V183" s="709"/>
      <c r="W183" s="709"/>
      <c r="X183" s="709"/>
      <c r="Y183" s="709"/>
      <c r="Z183" s="709"/>
      <c r="AA183" s="709"/>
      <c r="AB183" s="709"/>
      <c r="AC183" s="709"/>
      <c r="AD183" s="709"/>
      <c r="AE183" s="709"/>
      <c r="AF183" s="709"/>
      <c r="AG183" s="709"/>
      <c r="AH183" s="709"/>
      <c r="AI183" s="709"/>
      <c r="AJ183" s="709"/>
      <c r="AK183" s="709"/>
    </row>
    <row r="184" spans="1:37" ht="12.75">
      <c r="A184" s="709"/>
      <c r="B184" s="709"/>
      <c r="C184" s="709"/>
      <c r="D184" s="709"/>
      <c r="E184" s="709"/>
      <c r="F184" s="709"/>
      <c r="G184" s="709"/>
      <c r="H184" s="709"/>
      <c r="I184" s="709"/>
      <c r="J184" s="709"/>
      <c r="K184" s="709"/>
      <c r="L184" s="709"/>
      <c r="M184" s="709"/>
      <c r="N184" s="709"/>
      <c r="O184" s="709"/>
      <c r="P184" s="709"/>
      <c r="Q184" s="709"/>
      <c r="R184" s="709"/>
      <c r="S184" s="709"/>
      <c r="T184" s="709"/>
      <c r="U184" s="709"/>
      <c r="V184" s="709"/>
      <c r="W184" s="709"/>
      <c r="X184" s="709"/>
      <c r="Y184" s="709"/>
      <c r="Z184" s="709"/>
      <c r="AA184" s="709"/>
      <c r="AB184" s="709"/>
      <c r="AC184" s="709"/>
      <c r="AD184" s="709"/>
      <c r="AE184" s="709"/>
      <c r="AF184" s="709"/>
      <c r="AG184" s="709"/>
      <c r="AH184" s="709"/>
      <c r="AI184" s="709"/>
      <c r="AJ184" s="709"/>
      <c r="AK184" s="709"/>
    </row>
    <row r="185" spans="1:37" ht="12.75">
      <c r="A185" s="709"/>
      <c r="B185" s="709"/>
      <c r="C185" s="709"/>
      <c r="D185" s="709"/>
      <c r="E185" s="709"/>
      <c r="F185" s="709"/>
      <c r="G185" s="709"/>
      <c r="H185" s="709"/>
      <c r="I185" s="709"/>
      <c r="J185" s="709"/>
      <c r="K185" s="709"/>
      <c r="L185" s="709"/>
      <c r="M185" s="709"/>
      <c r="N185" s="709"/>
      <c r="O185" s="709"/>
      <c r="P185" s="709"/>
      <c r="Q185" s="709"/>
      <c r="R185" s="709"/>
      <c r="S185" s="709"/>
      <c r="T185" s="709"/>
      <c r="U185" s="709"/>
      <c r="V185" s="709"/>
      <c r="W185" s="709"/>
      <c r="X185" s="709"/>
      <c r="Y185" s="709"/>
      <c r="Z185" s="709"/>
      <c r="AA185" s="709"/>
      <c r="AB185" s="709"/>
      <c r="AC185" s="709"/>
      <c r="AD185" s="709"/>
      <c r="AE185" s="709"/>
      <c r="AF185" s="709"/>
      <c r="AG185" s="709"/>
      <c r="AH185" s="709"/>
      <c r="AI185" s="709"/>
      <c r="AJ185" s="709"/>
      <c r="AK185" s="709"/>
    </row>
    <row r="186" spans="1:37" ht="12.75">
      <c r="A186" s="709"/>
      <c r="B186" s="709"/>
      <c r="C186" s="709"/>
      <c r="D186" s="709"/>
      <c r="E186" s="709"/>
      <c r="F186" s="709"/>
      <c r="G186" s="709"/>
      <c r="H186" s="709"/>
      <c r="I186" s="709"/>
      <c r="J186" s="709"/>
      <c r="K186" s="709"/>
      <c r="L186" s="709"/>
      <c r="M186" s="709"/>
      <c r="N186" s="709"/>
      <c r="O186" s="709"/>
      <c r="P186" s="709"/>
      <c r="Q186" s="709"/>
      <c r="R186" s="709"/>
      <c r="S186" s="709"/>
      <c r="T186" s="709"/>
      <c r="U186" s="709"/>
      <c r="V186" s="709"/>
      <c r="W186" s="709"/>
      <c r="X186" s="709"/>
      <c r="Y186" s="709"/>
      <c r="Z186" s="709"/>
      <c r="AA186" s="709"/>
      <c r="AB186" s="709"/>
      <c r="AC186" s="709"/>
      <c r="AD186" s="709"/>
      <c r="AE186" s="709"/>
      <c r="AF186" s="709"/>
      <c r="AG186" s="709"/>
      <c r="AH186" s="709"/>
      <c r="AI186" s="709"/>
      <c r="AJ186" s="709"/>
      <c r="AK186" s="709"/>
    </row>
    <row r="187" spans="1:37" ht="12.75">
      <c r="A187" s="709"/>
      <c r="B187" s="709"/>
      <c r="C187" s="709"/>
      <c r="D187" s="709"/>
      <c r="E187" s="709"/>
      <c r="F187" s="709"/>
      <c r="G187" s="709"/>
      <c r="H187" s="709"/>
      <c r="I187" s="709"/>
      <c r="J187" s="709"/>
      <c r="K187" s="709"/>
      <c r="L187" s="709"/>
      <c r="M187" s="709"/>
      <c r="N187" s="709"/>
      <c r="O187" s="709"/>
      <c r="P187" s="709"/>
      <c r="Q187" s="709"/>
      <c r="R187" s="709"/>
      <c r="S187" s="709"/>
      <c r="T187" s="709"/>
      <c r="U187" s="709"/>
      <c r="V187" s="709"/>
      <c r="W187" s="709"/>
      <c r="X187" s="709"/>
      <c r="Y187" s="709"/>
      <c r="Z187" s="709"/>
      <c r="AA187" s="709"/>
      <c r="AB187" s="709"/>
      <c r="AC187" s="709"/>
      <c r="AD187" s="709"/>
      <c r="AE187" s="709"/>
      <c r="AF187" s="709"/>
      <c r="AG187" s="709"/>
      <c r="AH187" s="709"/>
      <c r="AI187" s="709"/>
      <c r="AJ187" s="709"/>
      <c r="AK187" s="709"/>
    </row>
    <row r="188" spans="1:37" ht="12.75">
      <c r="A188" s="709"/>
      <c r="B188" s="709"/>
      <c r="C188" s="709"/>
      <c r="D188" s="709"/>
      <c r="E188" s="709"/>
      <c r="F188" s="709"/>
      <c r="G188" s="709"/>
      <c r="H188" s="709"/>
      <c r="I188" s="709"/>
      <c r="J188" s="709"/>
      <c r="K188" s="709"/>
      <c r="L188" s="709"/>
      <c r="M188" s="709"/>
      <c r="N188" s="709"/>
      <c r="O188" s="709"/>
      <c r="P188" s="709"/>
      <c r="Q188" s="709"/>
      <c r="R188" s="709"/>
      <c r="S188" s="709"/>
      <c r="T188" s="709"/>
      <c r="U188" s="709"/>
      <c r="V188" s="709"/>
      <c r="W188" s="709"/>
      <c r="X188" s="709"/>
      <c r="Y188" s="709"/>
      <c r="Z188" s="709"/>
      <c r="AA188" s="709"/>
      <c r="AB188" s="709"/>
      <c r="AC188" s="709"/>
      <c r="AD188" s="709"/>
      <c r="AE188" s="709"/>
      <c r="AF188" s="709"/>
      <c r="AG188" s="709"/>
      <c r="AH188" s="709"/>
      <c r="AI188" s="709"/>
      <c r="AJ188" s="709"/>
      <c r="AK188" s="709"/>
    </row>
    <row r="189" spans="1:37" ht="12.75">
      <c r="A189" s="709"/>
      <c r="B189" s="709"/>
      <c r="C189" s="709"/>
      <c r="D189" s="709"/>
      <c r="E189" s="709"/>
      <c r="F189" s="709"/>
      <c r="G189" s="709"/>
      <c r="H189" s="709"/>
      <c r="I189" s="709"/>
      <c r="J189" s="709"/>
      <c r="K189" s="709"/>
      <c r="L189" s="709"/>
      <c r="M189" s="709"/>
      <c r="N189" s="709"/>
      <c r="O189" s="709"/>
      <c r="P189" s="709"/>
      <c r="Q189" s="709"/>
      <c r="R189" s="709"/>
      <c r="S189" s="709"/>
      <c r="T189" s="709"/>
      <c r="U189" s="709"/>
      <c r="V189" s="709"/>
      <c r="W189" s="709"/>
      <c r="X189" s="709"/>
      <c r="Y189" s="709"/>
      <c r="Z189" s="709"/>
      <c r="AA189" s="709"/>
      <c r="AB189" s="709"/>
      <c r="AC189" s="709"/>
      <c r="AD189" s="709"/>
      <c r="AE189" s="709"/>
      <c r="AF189" s="709"/>
      <c r="AG189" s="709"/>
      <c r="AH189" s="709"/>
      <c r="AI189" s="709"/>
      <c r="AJ189" s="709"/>
      <c r="AK189" s="709"/>
    </row>
    <row r="190" spans="1:37" ht="12.75">
      <c r="A190" s="709"/>
      <c r="B190" s="709"/>
      <c r="C190" s="709"/>
      <c r="D190" s="709"/>
      <c r="E190" s="709"/>
      <c r="F190" s="709"/>
      <c r="G190" s="709"/>
      <c r="H190" s="709"/>
      <c r="I190" s="709"/>
      <c r="J190" s="709"/>
      <c r="K190" s="709"/>
      <c r="L190" s="709"/>
      <c r="M190" s="709"/>
      <c r="N190" s="709"/>
      <c r="O190" s="709"/>
      <c r="P190" s="709"/>
      <c r="Q190" s="709"/>
      <c r="R190" s="709"/>
      <c r="S190" s="709"/>
      <c r="T190" s="709"/>
      <c r="U190" s="709"/>
      <c r="V190" s="709"/>
      <c r="W190" s="709"/>
      <c r="X190" s="709"/>
      <c r="Y190" s="709"/>
      <c r="Z190" s="709"/>
      <c r="AA190" s="709"/>
      <c r="AB190" s="709"/>
      <c r="AC190" s="709"/>
      <c r="AD190" s="709"/>
      <c r="AE190" s="709"/>
      <c r="AF190" s="709"/>
      <c r="AG190" s="709"/>
      <c r="AH190" s="709"/>
      <c r="AI190" s="709"/>
      <c r="AJ190" s="709"/>
      <c r="AK190" s="709"/>
    </row>
    <row r="191" spans="1:37" ht="12.75">
      <c r="A191" s="709"/>
      <c r="B191" s="709"/>
      <c r="C191" s="709"/>
      <c r="D191" s="709"/>
      <c r="E191" s="709"/>
      <c r="F191" s="709"/>
      <c r="G191" s="709"/>
      <c r="H191" s="709"/>
      <c r="I191" s="709"/>
      <c r="J191" s="709"/>
      <c r="K191" s="709"/>
      <c r="L191" s="709"/>
      <c r="M191" s="709"/>
      <c r="N191" s="709"/>
      <c r="O191" s="709"/>
      <c r="P191" s="709"/>
      <c r="Q191" s="709"/>
      <c r="R191" s="709"/>
      <c r="S191" s="709"/>
      <c r="T191" s="709"/>
      <c r="U191" s="709"/>
      <c r="V191" s="709"/>
      <c r="W191" s="709"/>
      <c r="X191" s="709"/>
      <c r="Y191" s="709"/>
      <c r="Z191" s="709"/>
      <c r="AA191" s="709"/>
      <c r="AB191" s="709"/>
      <c r="AC191" s="709"/>
      <c r="AD191" s="709"/>
      <c r="AE191" s="709"/>
      <c r="AF191" s="709"/>
      <c r="AG191" s="709"/>
      <c r="AH191" s="709"/>
      <c r="AI191" s="709"/>
      <c r="AJ191" s="709"/>
      <c r="AK191" s="709"/>
    </row>
    <row r="192" spans="1:37" ht="12.75">
      <c r="A192" s="709"/>
      <c r="B192" s="709"/>
      <c r="C192" s="709"/>
      <c r="D192" s="709"/>
      <c r="E192" s="709"/>
      <c r="F192" s="709"/>
      <c r="G192" s="709"/>
      <c r="H192" s="709"/>
      <c r="I192" s="709"/>
      <c r="J192" s="709"/>
      <c r="K192" s="709"/>
      <c r="L192" s="709"/>
      <c r="M192" s="709"/>
      <c r="N192" s="709"/>
      <c r="O192" s="709"/>
      <c r="P192" s="709"/>
      <c r="Q192" s="709"/>
      <c r="R192" s="709"/>
      <c r="S192" s="709"/>
      <c r="T192" s="709"/>
      <c r="U192" s="709"/>
      <c r="V192" s="709"/>
      <c r="W192" s="709"/>
      <c r="X192" s="709"/>
      <c r="Y192" s="709"/>
      <c r="Z192" s="709"/>
      <c r="AA192" s="709"/>
      <c r="AB192" s="709"/>
      <c r="AC192" s="709"/>
      <c r="AD192" s="709"/>
      <c r="AE192" s="709"/>
      <c r="AF192" s="709"/>
      <c r="AG192" s="709"/>
      <c r="AH192" s="709"/>
      <c r="AI192" s="709"/>
      <c r="AJ192" s="709"/>
      <c r="AK192" s="709"/>
    </row>
    <row r="193" spans="1:37" ht="12.75">
      <c r="A193" s="709"/>
      <c r="B193" s="709"/>
      <c r="C193" s="709"/>
      <c r="D193" s="709"/>
      <c r="E193" s="709"/>
      <c r="F193" s="709"/>
      <c r="G193" s="709"/>
      <c r="H193" s="709"/>
      <c r="I193" s="709"/>
      <c r="J193" s="709"/>
      <c r="K193" s="709"/>
      <c r="L193" s="709"/>
      <c r="M193" s="709"/>
      <c r="N193" s="709"/>
      <c r="O193" s="709"/>
      <c r="P193" s="709"/>
      <c r="Q193" s="709"/>
      <c r="R193" s="709"/>
      <c r="S193" s="709"/>
      <c r="T193" s="709"/>
      <c r="U193" s="709"/>
      <c r="V193" s="709"/>
      <c r="W193" s="709"/>
      <c r="X193" s="709"/>
      <c r="Y193" s="709"/>
      <c r="Z193" s="709"/>
      <c r="AA193" s="709"/>
      <c r="AB193" s="709"/>
      <c r="AC193" s="709"/>
      <c r="AD193" s="709"/>
      <c r="AE193" s="709"/>
      <c r="AF193" s="709"/>
      <c r="AG193" s="709"/>
      <c r="AH193" s="709"/>
      <c r="AI193" s="709"/>
      <c r="AJ193" s="709"/>
      <c r="AK193" s="709"/>
    </row>
    <row r="194" spans="1:37" ht="12.75">
      <c r="A194" s="709"/>
      <c r="B194" s="709"/>
      <c r="C194" s="709"/>
      <c r="D194" s="709"/>
      <c r="E194" s="709"/>
      <c r="F194" s="709"/>
      <c r="G194" s="709"/>
      <c r="H194" s="709"/>
      <c r="I194" s="709"/>
      <c r="J194" s="709"/>
      <c r="K194" s="709"/>
      <c r="L194" s="709"/>
      <c r="M194" s="709"/>
      <c r="N194" s="709"/>
      <c r="O194" s="709"/>
      <c r="P194" s="709"/>
      <c r="Q194" s="709"/>
      <c r="R194" s="709"/>
      <c r="S194" s="709"/>
      <c r="T194" s="709"/>
      <c r="U194" s="709"/>
      <c r="V194" s="709"/>
      <c r="W194" s="709"/>
      <c r="X194" s="709"/>
      <c r="Y194" s="709"/>
      <c r="Z194" s="709"/>
      <c r="AA194" s="709"/>
      <c r="AB194" s="709"/>
      <c r="AC194" s="709"/>
      <c r="AD194" s="709"/>
      <c r="AE194" s="709"/>
      <c r="AF194" s="709"/>
      <c r="AG194" s="709"/>
      <c r="AH194" s="709"/>
      <c r="AI194" s="709"/>
      <c r="AJ194" s="709"/>
      <c r="AK194" s="709"/>
    </row>
    <row r="195" spans="1:37" ht="12.75">
      <c r="A195" s="709"/>
      <c r="B195" s="709"/>
      <c r="C195" s="709"/>
      <c r="D195" s="709"/>
      <c r="E195" s="709"/>
      <c r="F195" s="709"/>
      <c r="G195" s="709"/>
      <c r="H195" s="709"/>
      <c r="I195" s="709"/>
      <c r="J195" s="709"/>
      <c r="K195" s="709"/>
      <c r="L195" s="709"/>
      <c r="M195" s="709"/>
      <c r="N195" s="709"/>
      <c r="O195" s="709"/>
      <c r="P195" s="709"/>
      <c r="Q195" s="709"/>
      <c r="R195" s="709"/>
      <c r="S195" s="709"/>
      <c r="T195" s="709"/>
      <c r="U195" s="709"/>
      <c r="V195" s="709"/>
      <c r="W195" s="709"/>
      <c r="X195" s="709"/>
      <c r="Y195" s="709"/>
      <c r="Z195" s="709"/>
      <c r="AA195" s="709"/>
      <c r="AB195" s="709"/>
      <c r="AC195" s="709"/>
      <c r="AD195" s="709"/>
      <c r="AE195" s="709"/>
      <c r="AF195" s="709"/>
      <c r="AG195" s="709"/>
      <c r="AH195" s="709"/>
      <c r="AI195" s="709"/>
      <c r="AJ195" s="709"/>
      <c r="AK195" s="709"/>
    </row>
    <row r="196" spans="1:37" ht="12.75">
      <c r="A196" s="709"/>
      <c r="B196" s="709"/>
      <c r="C196" s="709"/>
      <c r="D196" s="709"/>
      <c r="E196" s="709"/>
      <c r="F196" s="709"/>
      <c r="G196" s="709"/>
      <c r="H196" s="709"/>
      <c r="I196" s="709"/>
      <c r="J196" s="709"/>
      <c r="K196" s="709"/>
      <c r="L196" s="709"/>
      <c r="M196" s="709"/>
      <c r="N196" s="709"/>
      <c r="O196" s="709"/>
      <c r="P196" s="709"/>
      <c r="Q196" s="709"/>
      <c r="R196" s="709"/>
      <c r="S196" s="709"/>
      <c r="T196" s="709"/>
      <c r="U196" s="709"/>
      <c r="V196" s="709"/>
      <c r="W196" s="709"/>
      <c r="X196" s="709"/>
      <c r="Y196" s="709"/>
      <c r="Z196" s="709"/>
      <c r="AA196" s="709"/>
      <c r="AB196" s="709"/>
      <c r="AC196" s="709"/>
      <c r="AD196" s="709"/>
      <c r="AE196" s="709"/>
      <c r="AF196" s="709"/>
      <c r="AG196" s="709"/>
      <c r="AH196" s="709"/>
      <c r="AI196" s="709"/>
      <c r="AJ196" s="709"/>
      <c r="AK196" s="709"/>
    </row>
    <row r="197" spans="1:37" ht="12.75">
      <c r="A197" s="709"/>
      <c r="B197" s="709"/>
      <c r="C197" s="709"/>
      <c r="D197" s="709"/>
      <c r="E197" s="709"/>
      <c r="F197" s="709"/>
      <c r="G197" s="709"/>
      <c r="H197" s="709"/>
      <c r="I197" s="709"/>
      <c r="J197" s="709"/>
      <c r="K197" s="709"/>
      <c r="L197" s="709"/>
      <c r="M197" s="709"/>
      <c r="N197" s="709"/>
      <c r="O197" s="709"/>
      <c r="P197" s="709"/>
      <c r="Q197" s="709"/>
      <c r="R197" s="709"/>
      <c r="S197" s="709"/>
      <c r="T197" s="709"/>
      <c r="U197" s="709"/>
      <c r="V197" s="709"/>
      <c r="W197" s="709"/>
      <c r="X197" s="709"/>
      <c r="Y197" s="709"/>
      <c r="Z197" s="709"/>
      <c r="AA197" s="709"/>
      <c r="AB197" s="709"/>
      <c r="AC197" s="709"/>
      <c r="AD197" s="709"/>
      <c r="AE197" s="709"/>
      <c r="AF197" s="709"/>
      <c r="AG197" s="709"/>
      <c r="AH197" s="709"/>
      <c r="AI197" s="709"/>
      <c r="AJ197" s="709"/>
      <c r="AK197" s="709"/>
    </row>
    <row r="198" spans="1:37" ht="12.75">
      <c r="A198" s="709"/>
      <c r="B198" s="709"/>
      <c r="C198" s="709"/>
      <c r="D198" s="709"/>
      <c r="E198" s="709"/>
      <c r="F198" s="709"/>
      <c r="G198" s="709"/>
      <c r="H198" s="709"/>
      <c r="I198" s="709"/>
      <c r="J198" s="709"/>
      <c r="K198" s="709"/>
      <c r="L198" s="709"/>
      <c r="M198" s="709"/>
      <c r="N198" s="709"/>
      <c r="O198" s="709"/>
      <c r="P198" s="709"/>
      <c r="Q198" s="709"/>
      <c r="R198" s="709"/>
      <c r="S198" s="709"/>
      <c r="T198" s="709"/>
      <c r="U198" s="709"/>
      <c r="V198" s="709"/>
      <c r="W198" s="709"/>
      <c r="X198" s="709"/>
      <c r="Y198" s="709"/>
      <c r="Z198" s="709"/>
      <c r="AA198" s="709"/>
      <c r="AB198" s="709"/>
      <c r="AC198" s="709"/>
      <c r="AD198" s="709"/>
      <c r="AE198" s="709"/>
      <c r="AF198" s="709"/>
      <c r="AG198" s="709"/>
      <c r="AH198" s="709"/>
      <c r="AI198" s="709"/>
      <c r="AJ198" s="709"/>
      <c r="AK198" s="709"/>
    </row>
    <row r="199" spans="1:37" ht="12.75">
      <c r="A199" s="709"/>
      <c r="B199" s="709"/>
      <c r="C199" s="709"/>
      <c r="D199" s="709"/>
      <c r="E199" s="709"/>
      <c r="F199" s="709"/>
      <c r="G199" s="709"/>
      <c r="H199" s="709"/>
      <c r="I199" s="709"/>
      <c r="J199" s="709"/>
      <c r="K199" s="709"/>
      <c r="L199" s="709"/>
      <c r="M199" s="709"/>
      <c r="N199" s="709"/>
      <c r="O199" s="709"/>
      <c r="P199" s="709"/>
      <c r="Q199" s="709"/>
      <c r="R199" s="709"/>
      <c r="S199" s="709"/>
      <c r="T199" s="709"/>
      <c r="U199" s="709"/>
      <c r="V199" s="709"/>
      <c r="W199" s="709"/>
      <c r="X199" s="709"/>
      <c r="Y199" s="709"/>
      <c r="Z199" s="709"/>
      <c r="AA199" s="709"/>
      <c r="AB199" s="709"/>
      <c r="AC199" s="709"/>
      <c r="AD199" s="709"/>
      <c r="AE199" s="709"/>
      <c r="AF199" s="709"/>
      <c r="AG199" s="709"/>
      <c r="AH199" s="709"/>
      <c r="AI199" s="709"/>
      <c r="AJ199" s="709"/>
      <c r="AK199" s="709"/>
    </row>
    <row r="200" spans="1:37" ht="12.75">
      <c r="A200" s="709"/>
      <c r="B200" s="709"/>
      <c r="C200" s="709"/>
      <c r="D200" s="709"/>
      <c r="E200" s="709"/>
      <c r="F200" s="709"/>
      <c r="G200" s="709"/>
      <c r="H200" s="709"/>
      <c r="I200" s="709"/>
      <c r="J200" s="709"/>
      <c r="K200" s="709"/>
      <c r="L200" s="709"/>
      <c r="M200" s="709"/>
      <c r="N200" s="709"/>
      <c r="O200" s="709"/>
      <c r="P200" s="709"/>
      <c r="Q200" s="709"/>
      <c r="R200" s="709"/>
      <c r="S200" s="709"/>
      <c r="T200" s="709"/>
      <c r="U200" s="709"/>
      <c r="V200" s="709"/>
      <c r="W200" s="709"/>
      <c r="X200" s="709"/>
      <c r="Y200" s="709"/>
      <c r="Z200" s="709"/>
      <c r="AA200" s="709"/>
      <c r="AB200" s="709"/>
      <c r="AC200" s="709"/>
      <c r="AD200" s="709"/>
      <c r="AE200" s="709"/>
      <c r="AF200" s="709"/>
      <c r="AG200" s="709"/>
      <c r="AH200" s="709"/>
      <c r="AI200" s="709"/>
      <c r="AJ200" s="709"/>
      <c r="AK200" s="709"/>
    </row>
    <row r="201" spans="1:37" ht="12.75">
      <c r="A201" s="709"/>
      <c r="B201" s="709"/>
      <c r="C201" s="709"/>
      <c r="D201" s="709"/>
      <c r="E201" s="709"/>
      <c r="F201" s="709"/>
      <c r="G201" s="709"/>
      <c r="H201" s="709"/>
      <c r="I201" s="709"/>
      <c r="J201" s="709"/>
      <c r="K201" s="709"/>
      <c r="L201" s="709"/>
      <c r="M201" s="709"/>
      <c r="N201" s="709"/>
      <c r="O201" s="709"/>
      <c r="P201" s="709"/>
      <c r="Q201" s="709"/>
      <c r="R201" s="709"/>
      <c r="S201" s="709"/>
      <c r="T201" s="709"/>
      <c r="U201" s="709"/>
      <c r="V201" s="709"/>
      <c r="W201" s="709"/>
      <c r="X201" s="709"/>
      <c r="Y201" s="709"/>
      <c r="Z201" s="709"/>
      <c r="AA201" s="709"/>
      <c r="AB201" s="709"/>
      <c r="AC201" s="709"/>
      <c r="AD201" s="709"/>
      <c r="AE201" s="709"/>
      <c r="AF201" s="709"/>
      <c r="AG201" s="709"/>
      <c r="AH201" s="709"/>
      <c r="AI201" s="709"/>
      <c r="AJ201" s="709"/>
      <c r="AK201" s="709"/>
    </row>
    <row r="202" spans="1:37" ht="12.75">
      <c r="A202" s="709"/>
      <c r="B202" s="709"/>
      <c r="C202" s="709"/>
      <c r="D202" s="709"/>
      <c r="E202" s="709"/>
      <c r="F202" s="709"/>
      <c r="G202" s="709"/>
      <c r="H202" s="709"/>
      <c r="I202" s="709"/>
      <c r="J202" s="709"/>
      <c r="K202" s="709"/>
      <c r="L202" s="709"/>
      <c r="M202" s="709"/>
      <c r="N202" s="709"/>
      <c r="O202" s="709"/>
      <c r="P202" s="709"/>
      <c r="Q202" s="709"/>
      <c r="R202" s="709"/>
      <c r="S202" s="709"/>
      <c r="T202" s="709"/>
      <c r="U202" s="709"/>
      <c r="V202" s="709"/>
      <c r="W202" s="709"/>
      <c r="X202" s="709"/>
      <c r="Y202" s="709"/>
      <c r="Z202" s="709"/>
      <c r="AA202" s="709"/>
      <c r="AB202" s="709"/>
      <c r="AC202" s="709"/>
      <c r="AD202" s="709"/>
      <c r="AE202" s="709"/>
      <c r="AF202" s="709"/>
      <c r="AG202" s="709"/>
      <c r="AH202" s="709"/>
      <c r="AI202" s="709"/>
      <c r="AJ202" s="709"/>
      <c r="AK202" s="709"/>
    </row>
    <row r="203" spans="1:37" ht="12.75">
      <c r="A203" s="709"/>
      <c r="B203" s="709"/>
      <c r="C203" s="709"/>
      <c r="D203" s="709"/>
      <c r="E203" s="709"/>
      <c r="F203" s="709"/>
      <c r="G203" s="709"/>
      <c r="H203" s="709"/>
      <c r="I203" s="709"/>
      <c r="J203" s="709"/>
      <c r="K203" s="709"/>
      <c r="L203" s="709"/>
      <c r="M203" s="709"/>
      <c r="N203" s="709"/>
      <c r="O203" s="709"/>
      <c r="P203" s="709"/>
      <c r="Q203" s="709"/>
      <c r="R203" s="709"/>
      <c r="S203" s="709"/>
      <c r="T203" s="709"/>
      <c r="U203" s="709"/>
      <c r="V203" s="709"/>
      <c r="W203" s="709"/>
      <c r="X203" s="709"/>
      <c r="Y203" s="709"/>
      <c r="Z203" s="709"/>
      <c r="AA203" s="709"/>
      <c r="AB203" s="709"/>
      <c r="AC203" s="709"/>
      <c r="AD203" s="709"/>
      <c r="AE203" s="709"/>
      <c r="AF203" s="709"/>
      <c r="AG203" s="709"/>
      <c r="AH203" s="709"/>
      <c r="AI203" s="709"/>
      <c r="AJ203" s="709"/>
      <c r="AK203" s="709"/>
    </row>
    <row r="204" spans="1:37" ht="12.75">
      <c r="A204" s="709"/>
      <c r="B204" s="709"/>
      <c r="C204" s="709"/>
      <c r="D204" s="709"/>
      <c r="E204" s="709"/>
      <c r="F204" s="709"/>
      <c r="G204" s="709"/>
      <c r="H204" s="709"/>
      <c r="I204" s="709"/>
      <c r="J204" s="709"/>
      <c r="K204" s="709"/>
      <c r="L204" s="709"/>
      <c r="M204" s="709"/>
      <c r="N204" s="709"/>
      <c r="O204" s="709"/>
      <c r="P204" s="709"/>
      <c r="Q204" s="709"/>
      <c r="R204" s="709"/>
      <c r="S204" s="709"/>
      <c r="T204" s="709"/>
      <c r="U204" s="709"/>
      <c r="V204" s="709"/>
      <c r="W204" s="709"/>
      <c r="X204" s="709"/>
      <c r="Y204" s="709"/>
      <c r="Z204" s="709"/>
      <c r="AA204" s="709"/>
      <c r="AB204" s="709"/>
      <c r="AC204" s="709"/>
      <c r="AD204" s="709"/>
      <c r="AE204" s="709"/>
      <c r="AF204" s="709"/>
      <c r="AG204" s="709"/>
      <c r="AH204" s="709"/>
      <c r="AI204" s="709"/>
      <c r="AJ204" s="709"/>
      <c r="AK204" s="709"/>
    </row>
    <row r="205" spans="1:37" ht="12.75">
      <c r="A205" s="709"/>
      <c r="B205" s="709"/>
      <c r="C205" s="709"/>
      <c r="D205" s="709"/>
      <c r="E205" s="709"/>
      <c r="F205" s="709"/>
      <c r="G205" s="709"/>
      <c r="H205" s="709"/>
      <c r="I205" s="709"/>
      <c r="J205" s="709"/>
      <c r="K205" s="709"/>
      <c r="L205" s="709"/>
      <c r="M205" s="709"/>
      <c r="N205" s="709"/>
      <c r="O205" s="709"/>
      <c r="P205" s="709"/>
      <c r="Q205" s="709"/>
      <c r="R205" s="709"/>
      <c r="S205" s="709"/>
      <c r="T205" s="709"/>
      <c r="U205" s="709"/>
      <c r="V205" s="709"/>
      <c r="W205" s="709"/>
      <c r="X205" s="709"/>
      <c r="Y205" s="709"/>
      <c r="Z205" s="709"/>
      <c r="AA205" s="709"/>
      <c r="AB205" s="709"/>
      <c r="AC205" s="709"/>
      <c r="AD205" s="709"/>
      <c r="AE205" s="709"/>
      <c r="AF205" s="709"/>
      <c r="AG205" s="709"/>
      <c r="AH205" s="709"/>
      <c r="AI205" s="709"/>
      <c r="AJ205" s="709"/>
      <c r="AK205" s="709"/>
    </row>
    <row r="206" spans="1:37" ht="12.75">
      <c r="A206" s="709"/>
      <c r="B206" s="709"/>
      <c r="C206" s="709"/>
      <c r="D206" s="709"/>
      <c r="E206" s="709"/>
      <c r="F206" s="709"/>
      <c r="G206" s="709"/>
      <c r="H206" s="709"/>
      <c r="I206" s="709"/>
      <c r="J206" s="709"/>
      <c r="K206" s="709"/>
      <c r="L206" s="709"/>
      <c r="M206" s="709"/>
      <c r="N206" s="709"/>
      <c r="O206" s="709"/>
      <c r="P206" s="709"/>
      <c r="Q206" s="709"/>
      <c r="R206" s="709"/>
      <c r="S206" s="709"/>
      <c r="T206" s="709"/>
      <c r="U206" s="709"/>
      <c r="V206" s="709"/>
      <c r="W206" s="709"/>
      <c r="X206" s="709"/>
      <c r="Y206" s="709"/>
      <c r="Z206" s="709"/>
      <c r="AA206" s="709"/>
      <c r="AB206" s="709"/>
      <c r="AC206" s="709"/>
      <c r="AD206" s="709"/>
      <c r="AE206" s="709"/>
      <c r="AF206" s="709"/>
      <c r="AG206" s="709"/>
      <c r="AH206" s="709"/>
      <c r="AI206" s="709"/>
      <c r="AJ206" s="709"/>
      <c r="AK206" s="709"/>
    </row>
    <row r="207" spans="1:37" ht="12.75">
      <c r="A207" s="709"/>
      <c r="B207" s="709"/>
      <c r="C207" s="709"/>
      <c r="D207" s="709"/>
      <c r="E207" s="709"/>
      <c r="F207" s="709"/>
      <c r="G207" s="709"/>
      <c r="H207" s="709"/>
      <c r="I207" s="709"/>
      <c r="J207" s="709"/>
      <c r="K207" s="709"/>
      <c r="L207" s="709"/>
      <c r="M207" s="709"/>
      <c r="N207" s="709"/>
      <c r="O207" s="709"/>
      <c r="P207" s="709"/>
      <c r="Q207" s="709"/>
      <c r="R207" s="709"/>
      <c r="S207" s="709"/>
      <c r="T207" s="709"/>
      <c r="U207" s="709"/>
      <c r="V207" s="709"/>
      <c r="W207" s="709"/>
      <c r="X207" s="709"/>
      <c r="Y207" s="709"/>
      <c r="Z207" s="709"/>
      <c r="AA207" s="709"/>
      <c r="AB207" s="709"/>
      <c r="AC207" s="709"/>
      <c r="AD207" s="709"/>
      <c r="AE207" s="709"/>
      <c r="AF207" s="709"/>
      <c r="AG207" s="709"/>
      <c r="AH207" s="709"/>
      <c r="AI207" s="709"/>
      <c r="AJ207" s="709"/>
      <c r="AK207" s="709"/>
    </row>
    <row r="208" spans="1:37" ht="12.75">
      <c r="A208" s="709"/>
      <c r="B208" s="709"/>
      <c r="C208" s="709"/>
      <c r="D208" s="709"/>
      <c r="E208" s="709"/>
      <c r="F208" s="709"/>
      <c r="G208" s="709"/>
      <c r="H208" s="709"/>
      <c r="I208" s="709"/>
      <c r="J208" s="709"/>
      <c r="K208" s="709"/>
      <c r="L208" s="709"/>
      <c r="M208" s="709"/>
      <c r="N208" s="709"/>
      <c r="O208" s="709"/>
      <c r="P208" s="709"/>
      <c r="Q208" s="709"/>
      <c r="R208" s="709"/>
      <c r="S208" s="709"/>
      <c r="T208" s="709"/>
      <c r="U208" s="709"/>
      <c r="V208" s="709"/>
      <c r="W208" s="709"/>
      <c r="X208" s="709"/>
      <c r="Y208" s="709"/>
      <c r="Z208" s="709"/>
      <c r="AA208" s="709"/>
      <c r="AB208" s="709"/>
      <c r="AC208" s="709"/>
      <c r="AD208" s="709"/>
      <c r="AE208" s="709"/>
      <c r="AF208" s="709"/>
      <c r="AG208" s="709"/>
      <c r="AH208" s="709"/>
      <c r="AI208" s="709"/>
      <c r="AJ208" s="709"/>
      <c r="AK208" s="709"/>
    </row>
    <row r="209" spans="1:37" ht="12.75">
      <c r="A209" s="709"/>
      <c r="B209" s="709"/>
      <c r="C209" s="709"/>
      <c r="D209" s="709"/>
      <c r="E209" s="709"/>
      <c r="F209" s="709"/>
      <c r="G209" s="709"/>
      <c r="H209" s="709"/>
      <c r="I209" s="709"/>
      <c r="J209" s="709"/>
      <c r="K209" s="709"/>
      <c r="L209" s="709"/>
      <c r="M209" s="709"/>
      <c r="N209" s="709"/>
      <c r="O209" s="709"/>
      <c r="P209" s="709"/>
      <c r="Q209" s="709"/>
      <c r="R209" s="709"/>
      <c r="S209" s="709"/>
      <c r="T209" s="709"/>
      <c r="U209" s="709"/>
      <c r="V209" s="709"/>
      <c r="W209" s="709"/>
      <c r="X209" s="709"/>
      <c r="Y209" s="709"/>
      <c r="Z209" s="709"/>
      <c r="AA209" s="709"/>
      <c r="AB209" s="709"/>
      <c r="AC209" s="709"/>
      <c r="AD209" s="709"/>
      <c r="AE209" s="709"/>
      <c r="AF209" s="709"/>
      <c r="AG209" s="709"/>
      <c r="AH209" s="709"/>
      <c r="AI209" s="709"/>
      <c r="AJ209" s="709"/>
      <c r="AK209" s="709"/>
    </row>
    <row r="210" spans="1:37" ht="12.75">
      <c r="A210" s="709"/>
      <c r="B210" s="709"/>
      <c r="C210" s="709"/>
      <c r="D210" s="709"/>
      <c r="E210" s="709"/>
      <c r="F210" s="709"/>
      <c r="G210" s="709"/>
      <c r="H210" s="709"/>
      <c r="I210" s="709"/>
      <c r="J210" s="709"/>
      <c r="K210" s="709"/>
      <c r="L210" s="709"/>
      <c r="M210" s="709"/>
      <c r="N210" s="709"/>
      <c r="O210" s="709"/>
      <c r="P210" s="709"/>
      <c r="Q210" s="709"/>
      <c r="R210" s="709"/>
      <c r="S210" s="709"/>
      <c r="T210" s="709"/>
      <c r="U210" s="709"/>
      <c r="V210" s="709"/>
      <c r="W210" s="709"/>
      <c r="X210" s="709"/>
      <c r="Y210" s="709"/>
      <c r="Z210" s="709"/>
      <c r="AA210" s="709"/>
      <c r="AB210" s="709"/>
      <c r="AC210" s="709"/>
      <c r="AD210" s="709"/>
      <c r="AE210" s="709"/>
      <c r="AF210" s="709"/>
      <c r="AG210" s="709"/>
      <c r="AH210" s="709"/>
      <c r="AI210" s="709"/>
      <c r="AJ210" s="709"/>
      <c r="AK210" s="709"/>
    </row>
    <row r="211" spans="1:37" ht="12.75">
      <c r="A211" s="709"/>
      <c r="B211" s="709"/>
      <c r="C211" s="709"/>
      <c r="D211" s="709"/>
      <c r="E211" s="709"/>
      <c r="F211" s="709"/>
      <c r="G211" s="709"/>
      <c r="H211" s="709"/>
      <c r="I211" s="709"/>
      <c r="J211" s="709"/>
      <c r="K211" s="709"/>
      <c r="L211" s="709"/>
      <c r="M211" s="709"/>
      <c r="N211" s="709"/>
      <c r="O211" s="709"/>
      <c r="P211" s="709"/>
      <c r="Q211" s="709"/>
      <c r="R211" s="709"/>
      <c r="S211" s="709"/>
      <c r="T211" s="709"/>
      <c r="U211" s="709"/>
      <c r="V211" s="709"/>
      <c r="W211" s="709"/>
      <c r="X211" s="709"/>
      <c r="Y211" s="709"/>
      <c r="Z211" s="709"/>
      <c r="AA211" s="709"/>
      <c r="AB211" s="709"/>
      <c r="AC211" s="709"/>
      <c r="AD211" s="709"/>
      <c r="AE211" s="709"/>
      <c r="AF211" s="709"/>
      <c r="AG211" s="709"/>
      <c r="AH211" s="709"/>
      <c r="AI211" s="709"/>
      <c r="AJ211" s="709"/>
      <c r="AK211" s="709"/>
    </row>
  </sheetData>
  <printOptions/>
  <pageMargins left="0" right="0" top="0.57" bottom="0.38" header="0.33" footer="0.29"/>
  <pageSetup firstPageNumber="27" useFirstPageNumber="1" horizontalDpi="300" verticalDpi="300" orientation="landscape" paperSize="9" r:id="rId1"/>
  <headerFooter alignWithMargins="0">
    <oddHeader>&amp;RPříloha č. 8</oddHead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C3" sqref="C3"/>
    </sheetView>
  </sheetViews>
  <sheetFormatPr defaultColWidth="9.00390625" defaultRowHeight="12.75"/>
  <cols>
    <col min="1" max="5" width="25.75390625" style="815" customWidth="1"/>
    <col min="6" max="16384" width="9.125" style="815" customWidth="1"/>
  </cols>
  <sheetData>
    <row r="1" ht="14.25">
      <c r="E1" s="816" t="s">
        <v>870</v>
      </c>
    </row>
    <row r="2" spans="1:2" ht="12.75">
      <c r="A2" s="817" t="s">
        <v>871</v>
      </c>
      <c r="B2" s="987" t="s">
        <v>378</v>
      </c>
    </row>
    <row r="4" spans="1:2" ht="12.75">
      <c r="A4" s="817" t="s">
        <v>850</v>
      </c>
      <c r="B4" s="987" t="s">
        <v>851</v>
      </c>
    </row>
    <row r="7" spans="1:9" ht="18">
      <c r="A7" s="1086" t="s">
        <v>872</v>
      </c>
      <c r="B7" s="1086"/>
      <c r="C7" s="1086"/>
      <c r="D7" s="1086"/>
      <c r="E7" s="1086"/>
      <c r="F7" s="818"/>
      <c r="G7" s="775"/>
      <c r="H7" s="775"/>
      <c r="I7" s="775"/>
    </row>
    <row r="8" spans="1:9" ht="15.75">
      <c r="A8" s="775"/>
      <c r="B8" s="775"/>
      <c r="C8" s="775"/>
      <c r="D8" s="775"/>
      <c r="E8" s="775"/>
      <c r="F8" s="775"/>
      <c r="G8" s="775"/>
      <c r="H8" s="775"/>
      <c r="I8" s="775"/>
    </row>
    <row r="9" ht="13.5" thickBot="1"/>
    <row r="10" spans="1:5" ht="33" customHeight="1" thickBot="1">
      <c r="A10" s="819" t="s">
        <v>873</v>
      </c>
      <c r="B10" s="820" t="s">
        <v>874</v>
      </c>
      <c r="C10" s="821" t="s">
        <v>875</v>
      </c>
      <c r="D10" s="820" t="s">
        <v>876</v>
      </c>
      <c r="E10" s="822" t="s">
        <v>877</v>
      </c>
    </row>
    <row r="11" spans="1:5" ht="42" customHeight="1" thickBot="1">
      <c r="A11" s="823">
        <v>98216</v>
      </c>
      <c r="B11" s="823">
        <v>10625679</v>
      </c>
      <c r="C11" s="823">
        <v>10625679</v>
      </c>
      <c r="D11" s="824">
        <v>0</v>
      </c>
      <c r="E11" s="825">
        <v>0</v>
      </c>
    </row>
    <row r="12" ht="13.5" customHeight="1"/>
    <row r="13" spans="1:4" ht="13.5" customHeight="1">
      <c r="A13" s="826" t="s">
        <v>878</v>
      </c>
      <c r="B13" s="826"/>
      <c r="C13" s="826"/>
      <c r="D13" s="826"/>
    </row>
    <row r="14" spans="1:4" ht="13.5" customHeight="1">
      <c r="A14" s="827" t="s">
        <v>323</v>
      </c>
      <c r="B14" s="826"/>
      <c r="C14" s="826"/>
      <c r="D14" s="826"/>
    </row>
    <row r="15" spans="1:4" ht="13.5" customHeight="1">
      <c r="A15" s="826" t="s">
        <v>324</v>
      </c>
      <c r="B15" s="826"/>
      <c r="C15" s="826"/>
      <c r="D15" s="826"/>
    </row>
    <row r="16" spans="1:4" ht="13.5" customHeight="1">
      <c r="A16" s="826" t="s">
        <v>325</v>
      </c>
      <c r="B16" s="826"/>
      <c r="C16" s="826"/>
      <c r="D16" s="826"/>
    </row>
    <row r="17" spans="1:4" ht="13.5" customHeight="1">
      <c r="A17" s="826" t="s">
        <v>326</v>
      </c>
      <c r="B17" s="826"/>
      <c r="C17" s="826"/>
      <c r="D17" s="826"/>
    </row>
    <row r="18" ht="13.5" customHeight="1">
      <c r="A18" s="828"/>
    </row>
    <row r="19" ht="13.5" thickBot="1"/>
    <row r="20" spans="1:3" ht="33" customHeight="1" thickBot="1">
      <c r="A20" s="829" t="s">
        <v>873</v>
      </c>
      <c r="B20" s="830" t="s">
        <v>327</v>
      </c>
      <c r="C20" s="829" t="s">
        <v>328</v>
      </c>
    </row>
    <row r="21" spans="1:3" ht="42" customHeight="1" thickBot="1">
      <c r="A21" s="823">
        <v>98216</v>
      </c>
      <c r="B21" s="831">
        <v>3161</v>
      </c>
      <c r="C21" s="824">
        <v>25</v>
      </c>
    </row>
    <row r="23" spans="1:4" ht="12.75">
      <c r="A23" s="826" t="s">
        <v>329</v>
      </c>
      <c r="B23" s="826"/>
      <c r="C23" s="826"/>
      <c r="D23" s="826"/>
    </row>
    <row r="24" spans="1:4" ht="12.75">
      <c r="A24" s="826" t="s">
        <v>330</v>
      </c>
      <c r="B24" s="826"/>
      <c r="C24" s="826"/>
      <c r="D24" s="826"/>
    </row>
    <row r="25" spans="1:4" ht="12.75">
      <c r="A25" s="826" t="s">
        <v>331</v>
      </c>
      <c r="B25" s="826"/>
      <c r="C25" s="826"/>
      <c r="D25" s="826"/>
    </row>
    <row r="26" ht="12.75">
      <c r="A26" s="832" t="s">
        <v>332</v>
      </c>
    </row>
    <row r="28" spans="1:2" ht="12.75">
      <c r="A28" s="828" t="s">
        <v>333</v>
      </c>
      <c r="B28" s="815" t="s">
        <v>334</v>
      </c>
    </row>
    <row r="29" spans="1:2" ht="12.75">
      <c r="A29" s="828" t="s">
        <v>335</v>
      </c>
      <c r="B29" s="833">
        <v>39841</v>
      </c>
    </row>
  </sheetData>
  <mergeCells count="1">
    <mergeCell ref="A7:E7"/>
  </mergeCells>
  <printOptions/>
  <pageMargins left="0.75" right="0.75" top="0.8" bottom="0.76" header="0.4921259845" footer="0.4921259845"/>
  <pageSetup firstPageNumber="28" useFirstPageNumber="1" horizontalDpi="600" verticalDpi="600" orientation="landscape" paperSize="9" r:id="rId1"/>
  <headerFooter alignWithMargins="0">
    <oddHeader>&amp;RPříloha č. 8</oddHead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4"/>
  <sheetViews>
    <sheetView zoomScale="75" zoomScaleNormal="75" workbookViewId="0" topLeftCell="A1">
      <selection activeCell="H2" sqref="H2"/>
    </sheetView>
  </sheetViews>
  <sheetFormatPr defaultColWidth="9.00390625" defaultRowHeight="12.75"/>
  <cols>
    <col min="1" max="1" width="6.25390625" style="0" customWidth="1"/>
    <col min="2" max="2" width="11.625" style="0" customWidth="1"/>
    <col min="3" max="3" width="41.25390625" style="0" customWidth="1"/>
    <col min="4" max="5" width="16.25390625" style="0" customWidth="1"/>
    <col min="6" max="6" width="16.75390625" style="0" customWidth="1"/>
    <col min="7" max="7" width="15.75390625" style="0" customWidth="1"/>
    <col min="8" max="8" width="23.625" style="0" customWidth="1"/>
    <col min="9" max="9" width="16.875" style="0" customWidth="1"/>
  </cols>
  <sheetData>
    <row r="2" spans="2:15" ht="12.75">
      <c r="B2" s="834"/>
      <c r="C2" s="834"/>
      <c r="D2" s="834"/>
      <c r="E2" s="834"/>
      <c r="G2" s="834"/>
      <c r="H2" s="834"/>
      <c r="I2" s="834"/>
      <c r="J2" s="834"/>
      <c r="K2" s="834"/>
      <c r="L2" s="834"/>
      <c r="M2" s="834"/>
      <c r="N2" s="834"/>
      <c r="O2" s="834"/>
    </row>
    <row r="3" spans="2:15" ht="12.75">
      <c r="B3" s="834"/>
      <c r="C3" s="834"/>
      <c r="D3" s="834"/>
      <c r="E3" s="834"/>
      <c r="F3" s="834"/>
      <c r="G3" s="834"/>
      <c r="H3" s="834" t="s">
        <v>336</v>
      </c>
      <c r="I3" s="834"/>
      <c r="J3" s="834"/>
      <c r="K3" s="834"/>
      <c r="L3" s="834"/>
      <c r="M3" s="834"/>
      <c r="N3" s="834"/>
      <c r="O3" s="834"/>
    </row>
    <row r="4" spans="2:15" ht="12.75">
      <c r="B4" s="834" t="s">
        <v>337</v>
      </c>
      <c r="C4" s="835" t="s">
        <v>851</v>
      </c>
      <c r="D4" s="834"/>
      <c r="E4" s="834"/>
      <c r="F4" s="834"/>
      <c r="G4" s="834"/>
      <c r="H4" s="1087"/>
      <c r="I4" s="1087"/>
      <c r="J4" s="834"/>
      <c r="K4" s="834"/>
      <c r="L4" s="834"/>
      <c r="M4" s="834"/>
      <c r="N4" s="834"/>
      <c r="O4" s="834"/>
    </row>
    <row r="5" spans="2:15" ht="14.25">
      <c r="B5" s="834" t="s">
        <v>374</v>
      </c>
      <c r="C5" s="834"/>
      <c r="D5" s="834"/>
      <c r="E5" s="834"/>
      <c r="F5" s="834"/>
      <c r="G5" s="834"/>
      <c r="H5" s="834"/>
      <c r="I5" s="834"/>
      <c r="J5" s="834"/>
      <c r="K5" s="834"/>
      <c r="L5" s="834"/>
      <c r="M5" s="834"/>
      <c r="N5" s="834"/>
      <c r="O5" s="834"/>
    </row>
    <row r="6" spans="2:15" ht="12.75">
      <c r="B6" s="834" t="s">
        <v>338</v>
      </c>
      <c r="C6" s="835" t="s">
        <v>339</v>
      </c>
      <c r="D6" s="834"/>
      <c r="E6" s="834"/>
      <c r="F6" s="834"/>
      <c r="G6" s="834"/>
      <c r="H6" s="834"/>
      <c r="I6" s="834"/>
      <c r="J6" s="834"/>
      <c r="K6" s="834"/>
      <c r="L6" s="834"/>
      <c r="M6" s="834"/>
      <c r="N6" s="834"/>
      <c r="O6" s="834"/>
    </row>
    <row r="7" spans="2:15" ht="12.75">
      <c r="B7" s="834"/>
      <c r="C7" s="834"/>
      <c r="D7" s="834"/>
      <c r="E7" s="834"/>
      <c r="F7" s="834"/>
      <c r="G7" s="834"/>
      <c r="H7" s="834"/>
      <c r="I7" s="834"/>
      <c r="J7" s="834"/>
      <c r="K7" s="834"/>
      <c r="L7" s="834"/>
      <c r="M7" s="834"/>
      <c r="N7" s="834"/>
      <c r="O7" s="834"/>
    </row>
    <row r="8" spans="2:15" ht="12.75">
      <c r="B8" s="834" t="s">
        <v>340</v>
      </c>
      <c r="C8" s="834"/>
      <c r="D8" s="834"/>
      <c r="E8" s="834"/>
      <c r="F8" s="834"/>
      <c r="G8" s="834"/>
      <c r="H8" s="834"/>
      <c r="I8" s="834"/>
      <c r="J8" s="834"/>
      <c r="K8" s="834"/>
      <c r="L8" s="834"/>
      <c r="M8" s="834"/>
      <c r="N8" s="834"/>
      <c r="O8" s="834"/>
    </row>
    <row r="9" spans="2:15" ht="12.75">
      <c r="B9" s="834" t="s">
        <v>341</v>
      </c>
      <c r="C9" s="834"/>
      <c r="D9" s="834"/>
      <c r="E9" s="834"/>
      <c r="F9" s="834"/>
      <c r="G9" s="834"/>
      <c r="H9" s="834"/>
      <c r="I9" s="834"/>
      <c r="J9" s="834"/>
      <c r="K9" s="834"/>
      <c r="L9" s="834"/>
      <c r="M9" s="834"/>
      <c r="N9" s="834"/>
      <c r="O9" s="834"/>
    </row>
    <row r="10" spans="2:15" ht="12.75">
      <c r="B10" s="836" t="s">
        <v>375</v>
      </c>
      <c r="C10" s="834"/>
      <c r="D10" s="834"/>
      <c r="E10" s="834"/>
      <c r="F10" s="834"/>
      <c r="G10" s="834"/>
      <c r="H10" s="834"/>
      <c r="I10" s="834"/>
      <c r="J10" s="834"/>
      <c r="K10" s="834"/>
      <c r="L10" s="834"/>
      <c r="M10" s="834"/>
      <c r="N10" s="834"/>
      <c r="O10" s="834"/>
    </row>
    <row r="11" spans="2:15" ht="12.75">
      <c r="B11" s="837" t="s">
        <v>342</v>
      </c>
      <c r="C11" s="834"/>
      <c r="D11" s="834"/>
      <c r="E11" s="834"/>
      <c r="F11" s="834"/>
      <c r="G11" s="834"/>
      <c r="H11" s="834"/>
      <c r="I11" s="834"/>
      <c r="J11" s="834"/>
      <c r="K11" s="834"/>
      <c r="L11" s="834"/>
      <c r="M11" s="834"/>
      <c r="N11" s="834"/>
      <c r="O11" s="834"/>
    </row>
    <row r="12" spans="2:15" ht="12.75">
      <c r="B12" s="837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</row>
    <row r="13" spans="2:15" ht="13.5" thickBot="1">
      <c r="B13" s="834"/>
      <c r="C13" s="834"/>
      <c r="D13" s="834"/>
      <c r="E13" s="834"/>
      <c r="F13" s="834"/>
      <c r="G13" s="834"/>
      <c r="H13" s="834" t="s">
        <v>343</v>
      </c>
      <c r="I13" s="834"/>
      <c r="J13" s="834"/>
      <c r="K13" s="834"/>
      <c r="L13" s="834"/>
      <c r="M13" s="834"/>
      <c r="N13" s="834"/>
      <c r="O13" s="834"/>
    </row>
    <row r="14" spans="2:15" ht="66.75" customHeight="1">
      <c r="B14" s="838" t="s">
        <v>823</v>
      </c>
      <c r="C14" s="839" t="s">
        <v>830</v>
      </c>
      <c r="D14" s="840" t="s">
        <v>344</v>
      </c>
      <c r="E14" s="841" t="s">
        <v>345</v>
      </c>
      <c r="F14" s="841" t="s">
        <v>346</v>
      </c>
      <c r="G14" s="842" t="s">
        <v>347</v>
      </c>
      <c r="H14" s="843" t="s">
        <v>348</v>
      </c>
      <c r="I14" s="843" t="s">
        <v>349</v>
      </c>
      <c r="J14" s="834"/>
      <c r="K14" s="834"/>
      <c r="L14" s="834"/>
      <c r="M14" s="834"/>
      <c r="N14" s="834"/>
      <c r="O14" s="834"/>
    </row>
    <row r="15" spans="2:15" ht="13.5" thickBot="1">
      <c r="B15" s="844" t="s">
        <v>350</v>
      </c>
      <c r="C15" s="845" t="s">
        <v>351</v>
      </c>
      <c r="D15" s="846">
        <v>1</v>
      </c>
      <c r="E15" s="847">
        <v>2</v>
      </c>
      <c r="F15" s="847">
        <v>3</v>
      </c>
      <c r="G15" s="848">
        <v>4</v>
      </c>
      <c r="H15" s="849" t="s">
        <v>352</v>
      </c>
      <c r="I15" s="850">
        <v>6</v>
      </c>
      <c r="J15" s="834"/>
      <c r="K15" s="834"/>
      <c r="L15" s="834"/>
      <c r="M15" s="834"/>
      <c r="N15" s="834"/>
      <c r="O15" s="834"/>
    </row>
    <row r="16" spans="2:15" s="858" customFormat="1" ht="20.25" customHeight="1">
      <c r="B16" s="851"/>
      <c r="C16" s="852" t="s">
        <v>353</v>
      </c>
      <c r="D16" s="853"/>
      <c r="E16" s="854"/>
      <c r="F16" s="854"/>
      <c r="G16" s="855"/>
      <c r="H16" s="856"/>
      <c r="I16" s="857"/>
      <c r="J16" s="776"/>
      <c r="K16" s="776"/>
      <c r="L16" s="776"/>
      <c r="M16" s="776"/>
      <c r="N16" s="776"/>
      <c r="O16" s="776"/>
    </row>
    <row r="17" spans="2:15" ht="51.75" customHeight="1">
      <c r="B17" s="859">
        <v>13306</v>
      </c>
      <c r="C17" s="860" t="s">
        <v>354</v>
      </c>
      <c r="D17" s="861">
        <v>60000000</v>
      </c>
      <c r="E17" s="861">
        <v>56500000</v>
      </c>
      <c r="F17" s="861">
        <v>0</v>
      </c>
      <c r="G17" s="862">
        <v>49642427</v>
      </c>
      <c r="H17" s="861">
        <f>E17-F17-G17</f>
        <v>6857573</v>
      </c>
      <c r="I17" s="861">
        <v>0</v>
      </c>
      <c r="J17" s="834"/>
      <c r="K17" s="834"/>
      <c r="L17" s="834"/>
      <c r="M17" s="834"/>
      <c r="N17" s="834"/>
      <c r="O17" s="834"/>
    </row>
    <row r="18" spans="2:15" ht="28.5" customHeight="1">
      <c r="B18" s="863">
        <v>13235</v>
      </c>
      <c r="C18" s="864" t="s">
        <v>355</v>
      </c>
      <c r="D18" s="861">
        <v>183996000</v>
      </c>
      <c r="E18" s="861">
        <v>183996000</v>
      </c>
      <c r="F18" s="861">
        <v>0</v>
      </c>
      <c r="G18" s="861">
        <v>183380000</v>
      </c>
      <c r="H18" s="861">
        <f>E18-F18-G18</f>
        <v>616000</v>
      </c>
      <c r="I18" s="861">
        <v>0</v>
      </c>
      <c r="J18" s="834"/>
      <c r="K18" s="834"/>
      <c r="L18" s="834"/>
      <c r="M18" s="834"/>
      <c r="N18" s="834"/>
      <c r="O18" s="834"/>
    </row>
    <row r="19" spans="2:15" ht="28.5" customHeight="1">
      <c r="B19" s="863">
        <v>13305</v>
      </c>
      <c r="C19" s="864" t="s">
        <v>356</v>
      </c>
      <c r="D19" s="861">
        <v>1016000</v>
      </c>
      <c r="E19" s="861">
        <v>1016000</v>
      </c>
      <c r="F19" s="861">
        <v>0</v>
      </c>
      <c r="G19" s="861">
        <v>976905.48</v>
      </c>
      <c r="H19" s="861">
        <f>E19-F19-G19</f>
        <v>39094.52000000002</v>
      </c>
      <c r="I19" s="861">
        <v>0</v>
      </c>
      <c r="J19" s="834"/>
      <c r="K19" s="834"/>
      <c r="L19" s="834"/>
      <c r="M19" s="834"/>
      <c r="N19" s="834"/>
      <c r="O19" s="834"/>
    </row>
    <row r="20" spans="2:15" ht="25.5" customHeight="1">
      <c r="B20" s="865"/>
      <c r="C20" s="866" t="s">
        <v>357</v>
      </c>
      <c r="D20" s="867">
        <f aca="true" t="shared" si="0" ref="D20:I20">D17+D18+D19</f>
        <v>245012000</v>
      </c>
      <c r="E20" s="867">
        <f t="shared" si="0"/>
        <v>241512000</v>
      </c>
      <c r="F20" s="867">
        <f t="shared" si="0"/>
        <v>0</v>
      </c>
      <c r="G20" s="867">
        <f t="shared" si="0"/>
        <v>233999332.48</v>
      </c>
      <c r="H20" s="868">
        <f t="shared" si="0"/>
        <v>7512667.52</v>
      </c>
      <c r="I20" s="867">
        <f t="shared" si="0"/>
        <v>0</v>
      </c>
      <c r="J20" s="834"/>
      <c r="K20" s="834"/>
      <c r="L20" s="834"/>
      <c r="M20" s="834"/>
      <c r="N20" s="834"/>
      <c r="O20" s="834"/>
    </row>
    <row r="21" spans="2:15" ht="12.75">
      <c r="B21" s="834"/>
      <c r="C21" s="834"/>
      <c r="D21" s="834"/>
      <c r="E21" s="834"/>
      <c r="F21" s="834"/>
      <c r="G21" s="834"/>
      <c r="H21" s="834"/>
      <c r="I21" s="834"/>
      <c r="J21" s="834"/>
      <c r="K21" s="834"/>
      <c r="L21" s="834"/>
      <c r="M21" s="834"/>
      <c r="N21" s="834"/>
      <c r="O21" s="834"/>
    </row>
    <row r="22" spans="2:15" ht="12.75">
      <c r="B22" s="834" t="s">
        <v>358</v>
      </c>
      <c r="C22" s="834"/>
      <c r="D22" s="834"/>
      <c r="E22" s="834"/>
      <c r="F22" s="834"/>
      <c r="G22" s="834"/>
      <c r="H22" s="834"/>
      <c r="I22" s="834"/>
      <c r="J22" s="834"/>
      <c r="K22" s="834"/>
      <c r="L22" s="834"/>
      <c r="M22" s="834"/>
      <c r="N22" s="834"/>
      <c r="O22" s="834"/>
    </row>
    <row r="23" spans="2:15" ht="14.25">
      <c r="B23" s="869" t="s">
        <v>376</v>
      </c>
      <c r="C23" s="834"/>
      <c r="D23" s="834"/>
      <c r="E23" s="834"/>
      <c r="F23" s="834"/>
      <c r="G23" s="834"/>
      <c r="H23" s="834"/>
      <c r="I23" s="834"/>
      <c r="J23" s="834"/>
      <c r="K23" s="834"/>
      <c r="L23" s="834"/>
      <c r="M23" s="834"/>
      <c r="N23" s="834"/>
      <c r="O23" s="834"/>
    </row>
    <row r="24" spans="2:15" ht="12.75">
      <c r="B24" s="834" t="s">
        <v>359</v>
      </c>
      <c r="C24" s="834"/>
      <c r="D24" s="834"/>
      <c r="E24" s="834"/>
      <c r="F24" s="834"/>
      <c r="G24" s="834"/>
      <c r="H24" s="834"/>
      <c r="I24" s="834"/>
      <c r="J24" s="834"/>
      <c r="K24" s="834"/>
      <c r="L24" s="834"/>
      <c r="M24" s="834"/>
      <c r="N24" s="834"/>
      <c r="O24" s="834"/>
    </row>
    <row r="25" spans="2:15" ht="12.75">
      <c r="B25" s="834" t="s">
        <v>360</v>
      </c>
      <c r="C25" s="834"/>
      <c r="D25" s="834"/>
      <c r="E25" s="834"/>
      <c r="F25" s="834"/>
      <c r="G25" s="834"/>
      <c r="H25" s="834"/>
      <c r="I25" s="834"/>
      <c r="J25" s="834"/>
      <c r="K25" s="834"/>
      <c r="L25" s="834"/>
      <c r="M25" s="834"/>
      <c r="N25" s="834"/>
      <c r="O25" s="834"/>
    </row>
    <row r="26" spans="2:15" ht="12.75">
      <c r="B26" s="834" t="s">
        <v>364</v>
      </c>
      <c r="C26" s="834"/>
      <c r="D26" s="834"/>
      <c r="E26" s="834"/>
      <c r="F26" s="834"/>
      <c r="G26" s="834"/>
      <c r="H26" s="834"/>
      <c r="I26" s="834"/>
      <c r="J26" s="834"/>
      <c r="K26" s="834"/>
      <c r="L26" s="834"/>
      <c r="M26" s="834"/>
      <c r="N26" s="834"/>
      <c r="O26" s="834"/>
    </row>
    <row r="27" spans="2:15" ht="12.75">
      <c r="B27" s="834" t="s">
        <v>360</v>
      </c>
      <c r="C27" s="834"/>
      <c r="D27" s="834"/>
      <c r="E27" s="834"/>
      <c r="F27" s="834"/>
      <c r="G27" s="834"/>
      <c r="H27" s="834"/>
      <c r="I27" s="834"/>
      <c r="J27" s="834"/>
      <c r="K27" s="834"/>
      <c r="L27" s="834"/>
      <c r="M27" s="834"/>
      <c r="N27" s="834"/>
      <c r="O27" s="834"/>
    </row>
    <row r="28" spans="2:15" ht="12.75">
      <c r="B28" s="834" t="s">
        <v>365</v>
      </c>
      <c r="C28" s="834"/>
      <c r="D28" s="834"/>
      <c r="E28" s="834"/>
      <c r="F28" s="834"/>
      <c r="G28" s="834"/>
      <c r="H28" s="834"/>
      <c r="I28" s="834"/>
      <c r="J28" s="834"/>
      <c r="K28" s="834"/>
      <c r="L28" s="834"/>
      <c r="M28" s="834"/>
      <c r="N28" s="834"/>
      <c r="O28" s="834"/>
    </row>
    <row r="29" spans="2:15" ht="12.75">
      <c r="B29" s="834" t="s">
        <v>366</v>
      </c>
      <c r="C29" s="834"/>
      <c r="D29" s="834"/>
      <c r="E29" s="834"/>
      <c r="F29" s="834"/>
      <c r="G29" s="834"/>
      <c r="H29" s="834"/>
      <c r="I29" s="834"/>
      <c r="J29" s="834"/>
      <c r="K29" s="834"/>
      <c r="L29" s="834"/>
      <c r="M29" s="834"/>
      <c r="N29" s="834"/>
      <c r="O29" s="834"/>
    </row>
    <row r="30" spans="2:15" ht="12.75">
      <c r="B30" s="834" t="s">
        <v>367</v>
      </c>
      <c r="C30" s="834"/>
      <c r="D30" s="834"/>
      <c r="E30" s="834"/>
      <c r="F30" s="834"/>
      <c r="G30" s="834"/>
      <c r="H30" s="834"/>
      <c r="I30" s="834"/>
      <c r="J30" s="834"/>
      <c r="K30" s="834"/>
      <c r="L30" s="834"/>
      <c r="M30" s="834"/>
      <c r="N30" s="834"/>
      <c r="O30" s="834"/>
    </row>
    <row r="31" spans="2:15" ht="12.75">
      <c r="B31" s="834" t="s">
        <v>368</v>
      </c>
      <c r="C31" s="834"/>
      <c r="D31" s="834"/>
      <c r="E31" s="834"/>
      <c r="F31" s="834"/>
      <c r="G31" s="834"/>
      <c r="H31" s="834"/>
      <c r="I31" s="834"/>
      <c r="J31" s="834"/>
      <c r="K31" s="834"/>
      <c r="L31" s="834"/>
      <c r="M31" s="834"/>
      <c r="N31" s="834"/>
      <c r="O31" s="834"/>
    </row>
    <row r="32" spans="2:15" ht="14.25">
      <c r="B32" s="870" t="s">
        <v>369</v>
      </c>
      <c r="C32" s="834"/>
      <c r="D32" s="834"/>
      <c r="E32" s="834"/>
      <c r="F32" s="834"/>
      <c r="G32" s="834"/>
      <c r="H32" s="834"/>
      <c r="I32" s="834"/>
      <c r="J32" s="834"/>
      <c r="K32" s="834"/>
      <c r="L32" s="834"/>
      <c r="M32" s="834"/>
      <c r="N32" s="834"/>
      <c r="O32" s="834"/>
    </row>
    <row r="33" spans="2:15" ht="12.75">
      <c r="B33" s="834" t="s">
        <v>370</v>
      </c>
      <c r="C33" s="834"/>
      <c r="D33" s="834"/>
      <c r="E33" s="834"/>
      <c r="F33" s="834"/>
      <c r="G33" s="834"/>
      <c r="H33" s="834"/>
      <c r="I33" s="834"/>
      <c r="J33" s="834"/>
      <c r="K33" s="834"/>
      <c r="L33" s="834"/>
      <c r="M33" s="834"/>
      <c r="N33" s="834"/>
      <c r="O33" s="834"/>
    </row>
    <row r="34" spans="2:15" ht="12.75">
      <c r="B34" s="834"/>
      <c r="C34" s="834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</row>
    <row r="35" spans="2:15" ht="12.75">
      <c r="B35" s="834"/>
      <c r="C35" s="834"/>
      <c r="D35" s="834"/>
      <c r="E35" s="834"/>
      <c r="F35" s="834"/>
      <c r="G35" s="834"/>
      <c r="H35" s="834"/>
      <c r="I35" s="834"/>
      <c r="J35" s="834"/>
      <c r="K35" s="834"/>
      <c r="L35" s="834"/>
      <c r="M35" s="834"/>
      <c r="N35" s="834"/>
      <c r="O35" s="834"/>
    </row>
    <row r="36" spans="2:15" ht="12.75">
      <c r="B36" s="834" t="s">
        <v>333</v>
      </c>
      <c r="C36" s="834" t="s">
        <v>371</v>
      </c>
      <c r="D36" s="834"/>
      <c r="E36" s="834"/>
      <c r="F36" s="834"/>
      <c r="G36" s="834" t="s">
        <v>372</v>
      </c>
      <c r="H36" s="834" t="s">
        <v>867</v>
      </c>
      <c r="I36" s="834"/>
      <c r="J36" s="834"/>
      <c r="K36" s="834"/>
      <c r="L36" s="834"/>
      <c r="M36" s="834"/>
      <c r="N36" s="834"/>
      <c r="O36" s="834"/>
    </row>
    <row r="37" spans="2:15" ht="12.75">
      <c r="B37" s="834" t="s">
        <v>373</v>
      </c>
      <c r="C37" s="834"/>
      <c r="D37" s="834"/>
      <c r="E37" s="834"/>
      <c r="F37" s="834"/>
      <c r="G37" s="834" t="s">
        <v>373</v>
      </c>
      <c r="H37" s="871"/>
      <c r="I37" s="834"/>
      <c r="J37" s="834"/>
      <c r="K37" s="834"/>
      <c r="L37" s="834"/>
      <c r="M37" s="834"/>
      <c r="N37" s="834"/>
      <c r="O37" s="834"/>
    </row>
    <row r="38" spans="2:15" ht="12.75">
      <c r="B38" s="834"/>
      <c r="C38" s="834"/>
      <c r="D38" s="834"/>
      <c r="E38" s="834"/>
      <c r="F38" s="834"/>
      <c r="G38" s="834"/>
      <c r="H38" s="834"/>
      <c r="I38" s="834"/>
      <c r="J38" s="834"/>
      <c r="K38" s="834"/>
      <c r="L38" s="834"/>
      <c r="M38" s="834"/>
      <c r="N38" s="834"/>
      <c r="O38" s="834"/>
    </row>
    <row r="39" spans="2:15" ht="12.75"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</row>
    <row r="40" spans="2:15" ht="12.75">
      <c r="B40" s="834"/>
      <c r="C40" s="834"/>
      <c r="D40" s="834"/>
      <c r="E40" s="834"/>
      <c r="F40" s="834"/>
      <c r="G40" s="834"/>
      <c r="H40" s="834"/>
      <c r="I40" s="834"/>
      <c r="J40" s="834"/>
      <c r="K40" s="834"/>
      <c r="L40" s="834"/>
      <c r="M40" s="834"/>
      <c r="N40" s="834"/>
      <c r="O40" s="834"/>
    </row>
    <row r="41" spans="2:15" ht="12.75">
      <c r="B41" s="834"/>
      <c r="C41" s="834"/>
      <c r="D41" s="834"/>
      <c r="E41" s="834"/>
      <c r="F41" s="834"/>
      <c r="G41" s="834"/>
      <c r="H41" s="834"/>
      <c r="I41" s="834"/>
      <c r="J41" s="834"/>
      <c r="K41" s="834"/>
      <c r="L41" s="834"/>
      <c r="M41" s="834"/>
      <c r="N41" s="834"/>
      <c r="O41" s="834"/>
    </row>
    <row r="42" spans="2:15" ht="12.75">
      <c r="B42" s="834"/>
      <c r="C42" s="834"/>
      <c r="D42" s="834"/>
      <c r="E42" s="834"/>
      <c r="F42" s="834"/>
      <c r="G42" s="834"/>
      <c r="H42" s="834"/>
      <c r="I42" s="834"/>
      <c r="J42" s="834"/>
      <c r="K42" s="834"/>
      <c r="L42" s="834"/>
      <c r="M42" s="834"/>
      <c r="N42" s="834"/>
      <c r="O42" s="834"/>
    </row>
    <row r="43" spans="2:15" ht="12.75">
      <c r="B43" s="834"/>
      <c r="C43" s="834"/>
      <c r="D43" s="834"/>
      <c r="E43" s="834"/>
      <c r="F43" s="834"/>
      <c r="G43" s="834"/>
      <c r="H43" s="834"/>
      <c r="I43" s="834"/>
      <c r="J43" s="834"/>
      <c r="K43" s="834"/>
      <c r="L43" s="834"/>
      <c r="M43" s="834"/>
      <c r="N43" s="834"/>
      <c r="O43" s="834"/>
    </row>
    <row r="44" spans="2:15" ht="12.75">
      <c r="B44" s="834"/>
      <c r="C44" s="834"/>
      <c r="D44" s="834"/>
      <c r="E44" s="834"/>
      <c r="F44" s="834"/>
      <c r="G44" s="834"/>
      <c r="H44" s="834"/>
      <c r="I44" s="834"/>
      <c r="J44" s="834"/>
      <c r="K44" s="834"/>
      <c r="L44" s="834"/>
      <c r="M44" s="834"/>
      <c r="N44" s="834"/>
      <c r="O44" s="834"/>
    </row>
  </sheetData>
  <mergeCells count="1">
    <mergeCell ref="H4:I4"/>
  </mergeCells>
  <printOptions/>
  <pageMargins left="0.2" right="0.22" top="0.58" bottom="0.32" header="0.45" footer="0.18"/>
  <pageSetup firstPageNumber="29" useFirstPageNumber="1" fitToHeight="1" fitToWidth="1" horizontalDpi="600" verticalDpi="600" orientation="landscape" paperSize="9" scale="87" r:id="rId1"/>
  <headerFooter alignWithMargins="0">
    <oddHeader>&amp;RPříloha č. 8</oddHead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C1">
      <selection activeCell="F13" sqref="F13"/>
    </sheetView>
  </sheetViews>
  <sheetFormatPr defaultColWidth="9.00390625" defaultRowHeight="12.75"/>
  <cols>
    <col min="1" max="1" width="17.375" style="834" customWidth="1"/>
    <col min="2" max="2" width="6.75390625" style="834" customWidth="1"/>
    <col min="3" max="3" width="50.75390625" style="834" customWidth="1"/>
    <col min="4" max="6" width="15.625" style="834" customWidth="1"/>
    <col min="7" max="7" width="16.25390625" style="834" customWidth="1"/>
    <col min="8" max="8" width="15.625" style="834" customWidth="1"/>
    <col min="9" max="16384" width="9.125" style="834" customWidth="1"/>
  </cols>
  <sheetData>
    <row r="1" spans="1:8" ht="12.75">
      <c r="A1" s="872"/>
      <c r="B1" s="873"/>
      <c r="C1" s="874"/>
      <c r="H1" s="872"/>
    </row>
    <row r="2" spans="2:8" ht="12.75">
      <c r="B2" s="875"/>
      <c r="C2" s="134"/>
      <c r="G2" s="1088" t="s">
        <v>377</v>
      </c>
      <c r="H2" s="1088"/>
    </row>
    <row r="3" spans="1:3" ht="12.75">
      <c r="A3" s="834" t="s">
        <v>431</v>
      </c>
      <c r="C3" s="835" t="s">
        <v>851</v>
      </c>
    </row>
    <row r="4" spans="1:8" ht="14.25">
      <c r="A4" s="834" t="s">
        <v>432</v>
      </c>
      <c r="C4" s="835" t="s">
        <v>378</v>
      </c>
      <c r="G4" s="1093"/>
      <c r="H4" s="1093"/>
    </row>
    <row r="5" spans="1:3" ht="12.75">
      <c r="A5" s="834" t="s">
        <v>433</v>
      </c>
      <c r="C5" s="835" t="s">
        <v>379</v>
      </c>
    </row>
    <row r="7" spans="1:8" ht="12.75">
      <c r="A7" s="1091" t="s">
        <v>380</v>
      </c>
      <c r="B7" s="1091"/>
      <c r="C7" s="1091"/>
      <c r="D7" s="1091"/>
      <c r="E7" s="1091"/>
      <c r="F7" s="1091"/>
      <c r="G7" s="1091"/>
      <c r="H7" s="1091"/>
    </row>
    <row r="8" spans="1:8" ht="12.75">
      <c r="A8" s="1092" t="s">
        <v>381</v>
      </c>
      <c r="B8" s="1092"/>
      <c r="C8" s="1092"/>
      <c r="D8" s="1092"/>
      <c r="E8" s="1092"/>
      <c r="F8" s="1092"/>
      <c r="G8" s="1092"/>
      <c r="H8" s="1092"/>
    </row>
    <row r="9" spans="1:8" ht="12.75">
      <c r="A9" s="1089" t="s">
        <v>1108</v>
      </c>
      <c r="B9" s="1090"/>
      <c r="C9" s="1090"/>
      <c r="D9" s="1090"/>
      <c r="E9" s="1090"/>
      <c r="F9" s="1090"/>
      <c r="G9" s="1090"/>
      <c r="H9" s="1090"/>
    </row>
    <row r="10" spans="1:8" ht="12.75">
      <c r="A10" s="1092" t="s">
        <v>382</v>
      </c>
      <c r="B10" s="1092"/>
      <c r="C10" s="1092"/>
      <c r="D10" s="1092"/>
      <c r="E10" s="1092"/>
      <c r="F10" s="1092"/>
      <c r="G10" s="1092"/>
      <c r="H10" s="1092"/>
    </row>
    <row r="11" spans="1:8" ht="12.75">
      <c r="A11" s="701"/>
      <c r="B11" s="701"/>
      <c r="C11" s="1091"/>
      <c r="D11" s="1091"/>
      <c r="E11" s="1091"/>
      <c r="F11" s="1091"/>
      <c r="G11" s="1091"/>
      <c r="H11" s="701"/>
    </row>
    <row r="12" ht="13.5" thickBot="1">
      <c r="H12" s="876" t="s">
        <v>343</v>
      </c>
    </row>
    <row r="13" spans="1:8" s="882" customFormat="1" ht="90" thickBot="1">
      <c r="A13" s="877" t="s">
        <v>383</v>
      </c>
      <c r="B13" s="878" t="s">
        <v>384</v>
      </c>
      <c r="C13" s="879" t="s">
        <v>830</v>
      </c>
      <c r="D13" s="880" t="s">
        <v>385</v>
      </c>
      <c r="E13" s="880" t="s">
        <v>386</v>
      </c>
      <c r="F13" s="881" t="s">
        <v>1109</v>
      </c>
      <c r="G13" s="880" t="s">
        <v>387</v>
      </c>
      <c r="H13" s="880" t="s">
        <v>388</v>
      </c>
    </row>
    <row r="14" spans="1:8" ht="13.5" thickBot="1">
      <c r="A14" s="883" t="s">
        <v>350</v>
      </c>
      <c r="B14" s="884" t="s">
        <v>351</v>
      </c>
      <c r="C14" s="885" t="s">
        <v>389</v>
      </c>
      <c r="D14" s="885">
        <v>1</v>
      </c>
      <c r="E14" s="885">
        <v>2</v>
      </c>
      <c r="F14" s="886">
        <v>3</v>
      </c>
      <c r="G14" s="885">
        <v>4</v>
      </c>
      <c r="H14" s="885" t="s">
        <v>390</v>
      </c>
    </row>
    <row r="15" spans="1:8" ht="13.5" thickBot="1">
      <c r="A15" s="887"/>
      <c r="B15" s="888"/>
      <c r="C15" s="889" t="s">
        <v>353</v>
      </c>
      <c r="D15" s="890">
        <f>SUM(D17:D21)</f>
        <v>595349</v>
      </c>
      <c r="E15" s="890">
        <f>SUM(E17:E21)</f>
        <v>595349</v>
      </c>
      <c r="F15" s="890">
        <f>SUM(F17:F21)</f>
        <v>100</v>
      </c>
      <c r="G15" s="890">
        <f>SUM(G17:G21)</f>
        <v>595249</v>
      </c>
      <c r="H15" s="890">
        <f>SUM(H17:H21)</f>
        <v>0</v>
      </c>
    </row>
    <row r="16" spans="1:8" ht="12.75">
      <c r="A16" s="891"/>
      <c r="B16" s="892"/>
      <c r="C16" s="893" t="s">
        <v>391</v>
      </c>
      <c r="D16" s="894"/>
      <c r="E16" s="894"/>
      <c r="F16" s="894"/>
      <c r="G16" s="894"/>
      <c r="H16" s="895"/>
    </row>
    <row r="17" spans="1:8" ht="12.75">
      <c r="A17" s="891"/>
      <c r="B17" s="892">
        <v>29004</v>
      </c>
      <c r="C17" s="896" t="s">
        <v>392</v>
      </c>
      <c r="D17" s="894">
        <v>41700</v>
      </c>
      <c r="E17" s="894">
        <v>41700</v>
      </c>
      <c r="F17" s="894">
        <v>100</v>
      </c>
      <c r="G17" s="894">
        <v>41600</v>
      </c>
      <c r="H17" s="894">
        <f>E17-F17-G17</f>
        <v>0</v>
      </c>
    </row>
    <row r="18" spans="1:8" ht="12.75">
      <c r="A18" s="891"/>
      <c r="B18" s="892">
        <v>29008</v>
      </c>
      <c r="C18" s="897" t="s">
        <v>393</v>
      </c>
      <c r="D18" s="894">
        <v>553649</v>
      </c>
      <c r="E18" s="894">
        <v>553649</v>
      </c>
      <c r="F18" s="894">
        <v>0</v>
      </c>
      <c r="G18" s="894">
        <v>553649</v>
      </c>
      <c r="H18" s="894">
        <f>E18-F18-G18</f>
        <v>0</v>
      </c>
    </row>
    <row r="19" spans="1:8" ht="12.75">
      <c r="A19" s="891"/>
      <c r="B19" s="892"/>
      <c r="C19" s="897"/>
      <c r="D19" s="894"/>
      <c r="E19" s="894"/>
      <c r="F19" s="894"/>
      <c r="G19" s="894"/>
      <c r="H19" s="894"/>
    </row>
    <row r="20" spans="1:8" ht="12.75">
      <c r="A20" s="891"/>
      <c r="B20" s="892"/>
      <c r="C20" s="897"/>
      <c r="D20" s="894"/>
      <c r="E20" s="894"/>
      <c r="F20" s="894"/>
      <c r="G20" s="894"/>
      <c r="H20" s="894"/>
    </row>
    <row r="21" spans="1:8" ht="13.5" thickBot="1">
      <c r="A21" s="891"/>
      <c r="B21" s="892"/>
      <c r="C21" s="898"/>
      <c r="D21" s="899"/>
      <c r="E21" s="899"/>
      <c r="F21" s="899"/>
      <c r="G21" s="899"/>
      <c r="H21" s="899"/>
    </row>
    <row r="22" spans="1:8" ht="13.5" thickBot="1">
      <c r="A22" s="887"/>
      <c r="B22" s="884"/>
      <c r="C22" s="900" t="s">
        <v>1110</v>
      </c>
      <c r="D22" s="890">
        <f>SUM(D24:D26)</f>
        <v>0</v>
      </c>
      <c r="E22" s="890">
        <f>SUM(E24:E26)</f>
        <v>0</v>
      </c>
      <c r="F22" s="890">
        <f>SUM(F24:F26)</f>
        <v>0</v>
      </c>
      <c r="G22" s="890">
        <f>SUM(G24:G26)</f>
        <v>0</v>
      </c>
      <c r="H22" s="890">
        <f>SUM(H24:H26)</f>
        <v>0</v>
      </c>
    </row>
    <row r="23" spans="1:8" ht="12.75">
      <c r="A23" s="891"/>
      <c r="B23" s="892"/>
      <c r="C23" s="893" t="s">
        <v>391</v>
      </c>
      <c r="D23" s="894"/>
      <c r="E23" s="894"/>
      <c r="F23" s="894"/>
      <c r="G23" s="894"/>
      <c r="H23" s="894"/>
    </row>
    <row r="24" spans="1:8" ht="12.75">
      <c r="A24" s="891"/>
      <c r="B24" s="892"/>
      <c r="C24" s="897" t="s">
        <v>394</v>
      </c>
      <c r="D24" s="894">
        <v>0</v>
      </c>
      <c r="E24" s="894">
        <v>0</v>
      </c>
      <c r="F24" s="894">
        <v>0</v>
      </c>
      <c r="G24" s="894">
        <v>0</v>
      </c>
      <c r="H24" s="894">
        <v>0</v>
      </c>
    </row>
    <row r="25" spans="1:8" ht="12.75">
      <c r="A25" s="891"/>
      <c r="B25" s="892"/>
      <c r="C25" s="897"/>
      <c r="D25" s="894"/>
      <c r="E25" s="894"/>
      <c r="F25" s="894"/>
      <c r="G25" s="894"/>
      <c r="H25" s="894"/>
    </row>
    <row r="26" spans="1:8" ht="13.5" thickBot="1">
      <c r="A26" s="901"/>
      <c r="B26" s="902"/>
      <c r="C26" s="897"/>
      <c r="D26" s="894"/>
      <c r="E26" s="894"/>
      <c r="F26" s="894"/>
      <c r="G26" s="894"/>
      <c r="H26" s="899"/>
    </row>
    <row r="27" spans="1:8" ht="13.5" thickBot="1">
      <c r="A27" s="887"/>
      <c r="B27" s="884"/>
      <c r="C27" s="900" t="s">
        <v>1111</v>
      </c>
      <c r="D27" s="890">
        <f>SUM(D29:D31)</f>
        <v>0</v>
      </c>
      <c r="E27" s="890">
        <f>SUM(E29:E31)</f>
        <v>0</v>
      </c>
      <c r="F27" s="890">
        <f>SUM(F29:F31)</f>
        <v>0</v>
      </c>
      <c r="G27" s="890">
        <f>SUM(G29:G31)</f>
        <v>0</v>
      </c>
      <c r="H27" s="890">
        <f>SUM(H29:H31)</f>
        <v>0</v>
      </c>
    </row>
    <row r="28" spans="1:8" ht="12.75">
      <c r="A28" s="891"/>
      <c r="B28" s="902"/>
      <c r="C28" s="896" t="s">
        <v>391</v>
      </c>
      <c r="D28" s="894"/>
      <c r="E28" s="894"/>
      <c r="F28" s="894"/>
      <c r="G28" s="894"/>
      <c r="H28" s="894"/>
    </row>
    <row r="29" spans="1:8" ht="12.75">
      <c r="A29" s="891"/>
      <c r="B29" s="902"/>
      <c r="C29" s="896" t="s">
        <v>395</v>
      </c>
      <c r="D29" s="894">
        <v>0</v>
      </c>
      <c r="E29" s="894">
        <v>0</v>
      </c>
      <c r="F29" s="894">
        <v>0</v>
      </c>
      <c r="G29" s="894">
        <v>0</v>
      </c>
      <c r="H29" s="894">
        <v>0</v>
      </c>
    </row>
    <row r="30" spans="1:8" ht="12.75">
      <c r="A30" s="901"/>
      <c r="B30" s="902"/>
      <c r="C30" s="897"/>
      <c r="D30" s="894"/>
      <c r="E30" s="894"/>
      <c r="F30" s="894"/>
      <c r="G30" s="894"/>
      <c r="H30" s="894"/>
    </row>
    <row r="31" spans="1:8" ht="13.5" thickBot="1">
      <c r="A31" s="901"/>
      <c r="B31" s="902"/>
      <c r="C31" s="898"/>
      <c r="D31" s="899"/>
      <c r="E31" s="899"/>
      <c r="F31" s="899"/>
      <c r="G31" s="899"/>
      <c r="H31" s="899"/>
    </row>
    <row r="32" spans="1:8" ht="26.25" thickBot="1">
      <c r="A32" s="903"/>
      <c r="B32" s="884"/>
      <c r="C32" s="904" t="s">
        <v>396</v>
      </c>
      <c r="D32" s="899">
        <f>D15+D22+D27</f>
        <v>595349</v>
      </c>
      <c r="E32" s="899">
        <f>E15+E22+E27</f>
        <v>595349</v>
      </c>
      <c r="F32" s="899">
        <f>F15+F22+F27</f>
        <v>100</v>
      </c>
      <c r="G32" s="899">
        <f>G15+G22+G27</f>
        <v>595249</v>
      </c>
      <c r="H32" s="899">
        <f>H15+H22+H27</f>
        <v>0</v>
      </c>
    </row>
    <row r="33" spans="1:8" ht="12.75">
      <c r="A33" s="905"/>
      <c r="B33" s="906"/>
      <c r="C33" s="907"/>
      <c r="D33" s="905"/>
      <c r="E33" s="905"/>
      <c r="F33" s="905"/>
      <c r="G33" s="905"/>
      <c r="H33" s="905"/>
    </row>
    <row r="34" ht="12.75">
      <c r="A34" s="779" t="s">
        <v>358</v>
      </c>
    </row>
    <row r="35" spans="1:8" ht="13.5">
      <c r="A35" s="908" t="s">
        <v>1112</v>
      </c>
      <c r="C35" s="779"/>
      <c r="D35" s="134"/>
      <c r="E35" s="134"/>
      <c r="F35" s="134"/>
      <c r="G35" s="134"/>
      <c r="H35" s="134"/>
    </row>
    <row r="36" spans="1:8" ht="12.75">
      <c r="A36" s="779" t="s">
        <v>397</v>
      </c>
      <c r="C36" s="779"/>
      <c r="D36" s="134"/>
      <c r="E36" s="134"/>
      <c r="F36" s="134"/>
      <c r="G36" s="134"/>
      <c r="H36" s="134"/>
    </row>
    <row r="37" spans="1:8" ht="12.75">
      <c r="A37" s="780" t="s">
        <v>398</v>
      </c>
      <c r="C37" s="779"/>
      <c r="D37" s="134"/>
      <c r="E37" s="134"/>
      <c r="F37" s="134"/>
      <c r="G37" s="134"/>
      <c r="H37" s="134"/>
    </row>
    <row r="38" ht="12.75">
      <c r="A38" s="779" t="s">
        <v>399</v>
      </c>
    </row>
    <row r="39" spans="1:3" ht="12.75">
      <c r="A39" s="909" t="s">
        <v>400</v>
      </c>
      <c r="C39" s="779"/>
    </row>
    <row r="40" spans="1:7" ht="12.75">
      <c r="A40" s="780" t="s">
        <v>401</v>
      </c>
      <c r="B40" s="134"/>
      <c r="C40" s="780"/>
      <c r="D40" s="134"/>
      <c r="E40" s="134"/>
      <c r="F40" s="134"/>
      <c r="G40" s="134"/>
    </row>
    <row r="41" spans="1:3" ht="12.75">
      <c r="A41" s="780" t="s">
        <v>402</v>
      </c>
      <c r="B41" s="134"/>
      <c r="C41" s="780"/>
    </row>
    <row r="42" spans="1:3" ht="12.75">
      <c r="A42" s="779" t="s">
        <v>403</v>
      </c>
      <c r="C42" s="779"/>
    </row>
    <row r="43" spans="1:3" ht="12.75">
      <c r="A43" s="779" t="s">
        <v>368</v>
      </c>
      <c r="C43" s="779"/>
    </row>
    <row r="44" spans="1:3" ht="12.75">
      <c r="A44"/>
      <c r="C44" s="779"/>
    </row>
    <row r="45" spans="1:3" ht="12.75">
      <c r="A45" s="910" t="s">
        <v>430</v>
      </c>
      <c r="C45" s="779"/>
    </row>
    <row r="47" spans="1:7" ht="12.75">
      <c r="A47" s="834" t="s">
        <v>333</v>
      </c>
      <c r="C47" s="834" t="s">
        <v>371</v>
      </c>
      <c r="F47" s="834" t="s">
        <v>372</v>
      </c>
      <c r="G47" s="834" t="s">
        <v>867</v>
      </c>
    </row>
    <row r="48" spans="1:7" ht="12.75">
      <c r="A48" s="834" t="s">
        <v>335</v>
      </c>
      <c r="C48" s="911">
        <v>39834</v>
      </c>
      <c r="F48" s="834" t="s">
        <v>335</v>
      </c>
      <c r="G48" s="911">
        <v>39834</v>
      </c>
    </row>
  </sheetData>
  <mergeCells count="7"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56" bottom="0.24" header="0.65" footer="0.3"/>
  <pageSetup firstPageNumber="30" useFirstPageNumber="1" horizontalDpi="300" verticalDpi="300" orientation="landscape" paperSize="9" scale="75" r:id="rId1"/>
  <headerFooter alignWithMargins="0">
    <oddHeader>&amp;RPříloha č. 8</oddHead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C1">
      <selection activeCell="C17" sqref="C17"/>
    </sheetView>
  </sheetViews>
  <sheetFormatPr defaultColWidth="9.00390625" defaultRowHeight="12.75"/>
  <cols>
    <col min="1" max="1" width="17.375" style="834" customWidth="1"/>
    <col min="2" max="2" width="6.75390625" style="834" customWidth="1"/>
    <col min="3" max="3" width="50.75390625" style="834" customWidth="1"/>
    <col min="4" max="6" width="15.625" style="834" customWidth="1"/>
    <col min="7" max="7" width="16.25390625" style="834" customWidth="1"/>
    <col min="8" max="8" width="15.625" style="834" customWidth="1"/>
    <col min="9" max="16384" width="9.125" style="834" customWidth="1"/>
  </cols>
  <sheetData>
    <row r="1" spans="1:8" ht="12.75">
      <c r="A1" s="872"/>
      <c r="B1" s="873"/>
      <c r="C1" s="874"/>
      <c r="H1" s="872"/>
    </row>
    <row r="2" spans="2:8" ht="12.75">
      <c r="B2" s="875"/>
      <c r="C2" s="134"/>
      <c r="G2" s="1088" t="s">
        <v>377</v>
      </c>
      <c r="H2" s="1088"/>
    </row>
    <row r="3" spans="1:3" ht="12.75">
      <c r="A3" s="834" t="s">
        <v>431</v>
      </c>
      <c r="C3" s="835" t="s">
        <v>851</v>
      </c>
    </row>
    <row r="4" spans="1:8" ht="14.25">
      <c r="A4" s="834" t="s">
        <v>432</v>
      </c>
      <c r="C4" s="835" t="s">
        <v>378</v>
      </c>
      <c r="G4" s="1093" t="s">
        <v>200</v>
      </c>
      <c r="H4" s="1093"/>
    </row>
    <row r="5" spans="1:3" ht="12.75">
      <c r="A5" s="834" t="s">
        <v>433</v>
      </c>
      <c r="C5" s="835" t="s">
        <v>201</v>
      </c>
    </row>
    <row r="7" spans="1:8" ht="12.75">
      <c r="A7" s="1091" t="s">
        <v>380</v>
      </c>
      <c r="B7" s="1091"/>
      <c r="C7" s="1091"/>
      <c r="D7" s="1091"/>
      <c r="E7" s="1091"/>
      <c r="F7" s="1091"/>
      <c r="G7" s="1091"/>
      <c r="H7" s="1091"/>
    </row>
    <row r="8" spans="1:8" ht="12.75">
      <c r="A8" s="1092" t="s">
        <v>381</v>
      </c>
      <c r="B8" s="1092"/>
      <c r="C8" s="1092"/>
      <c r="D8" s="1092"/>
      <c r="E8" s="1092"/>
      <c r="F8" s="1092"/>
      <c r="G8" s="1092"/>
      <c r="H8" s="1092"/>
    </row>
    <row r="9" spans="1:8" ht="12.75">
      <c r="A9" s="1089" t="s">
        <v>1108</v>
      </c>
      <c r="B9" s="1090"/>
      <c r="C9" s="1090"/>
      <c r="D9" s="1090"/>
      <c r="E9" s="1090"/>
      <c r="F9" s="1090"/>
      <c r="G9" s="1090"/>
      <c r="H9" s="1090"/>
    </row>
    <row r="10" spans="1:8" ht="12.75">
      <c r="A10" s="1092" t="s">
        <v>382</v>
      </c>
      <c r="B10" s="1092"/>
      <c r="C10" s="1092"/>
      <c r="D10" s="1092"/>
      <c r="E10" s="1092"/>
      <c r="F10" s="1092"/>
      <c r="G10" s="1092"/>
      <c r="H10" s="1092"/>
    </row>
    <row r="11" spans="1:8" ht="12.75">
      <c r="A11" s="701"/>
      <c r="B11" s="701"/>
      <c r="C11" s="1091"/>
      <c r="D11" s="1091"/>
      <c r="E11" s="1091"/>
      <c r="F11" s="1091"/>
      <c r="G11" s="1091"/>
      <c r="H11" s="701"/>
    </row>
    <row r="12" ht="13.5" thickBot="1">
      <c r="H12" s="876" t="s">
        <v>343</v>
      </c>
    </row>
    <row r="13" spans="1:8" s="882" customFormat="1" ht="90" thickBot="1">
      <c r="A13" s="877" t="s">
        <v>383</v>
      </c>
      <c r="B13" s="878" t="s">
        <v>384</v>
      </c>
      <c r="C13" s="879" t="s">
        <v>830</v>
      </c>
      <c r="D13" s="880" t="s">
        <v>385</v>
      </c>
      <c r="E13" s="880" t="s">
        <v>386</v>
      </c>
      <c r="F13" s="881" t="s">
        <v>1109</v>
      </c>
      <c r="G13" s="880" t="s">
        <v>387</v>
      </c>
      <c r="H13" s="880" t="s">
        <v>388</v>
      </c>
    </row>
    <row r="14" spans="1:8" ht="13.5" thickBot="1">
      <c r="A14" s="883" t="s">
        <v>350</v>
      </c>
      <c r="B14" s="884" t="s">
        <v>351</v>
      </c>
      <c r="C14" s="885" t="s">
        <v>389</v>
      </c>
      <c r="D14" s="885">
        <v>1</v>
      </c>
      <c r="E14" s="885">
        <v>2</v>
      </c>
      <c r="F14" s="886">
        <v>3</v>
      </c>
      <c r="G14" s="885">
        <v>4</v>
      </c>
      <c r="H14" s="885" t="s">
        <v>390</v>
      </c>
    </row>
    <row r="15" spans="1:8" ht="13.5" thickBot="1">
      <c r="A15" s="887"/>
      <c r="B15" s="888"/>
      <c r="C15" s="889" t="s">
        <v>353</v>
      </c>
      <c r="D15" s="890">
        <f>D18</f>
        <v>2755101</v>
      </c>
      <c r="E15" s="890">
        <f>E18</f>
        <v>2755101</v>
      </c>
      <c r="F15" s="890">
        <f>F18</f>
        <v>0</v>
      </c>
      <c r="G15" s="890">
        <f>G18</f>
        <v>2755101</v>
      </c>
      <c r="H15" s="890">
        <f>H18</f>
        <v>0</v>
      </c>
    </row>
    <row r="16" spans="1:8" ht="12.75">
      <c r="A16" s="891"/>
      <c r="B16" s="892"/>
      <c r="C16" s="893" t="s">
        <v>391</v>
      </c>
      <c r="D16" s="894"/>
      <c r="E16" s="894"/>
      <c r="F16" s="894"/>
      <c r="G16" s="894"/>
      <c r="H16" s="895"/>
    </row>
    <row r="17" spans="1:8" ht="12.75">
      <c r="A17" s="891"/>
      <c r="B17" s="892"/>
      <c r="C17" s="897"/>
      <c r="D17" s="894"/>
      <c r="E17" s="894"/>
      <c r="F17" s="894"/>
      <c r="G17" s="894"/>
      <c r="H17" s="894"/>
    </row>
    <row r="18" spans="1:8" ht="12.75">
      <c r="A18" s="891"/>
      <c r="B18" s="892">
        <v>15065</v>
      </c>
      <c r="C18" s="897" t="s">
        <v>202</v>
      </c>
      <c r="D18" s="894">
        <v>2755101</v>
      </c>
      <c r="E18" s="894">
        <v>2755101</v>
      </c>
      <c r="F18" s="894">
        <v>0</v>
      </c>
      <c r="G18" s="894">
        <v>2755101</v>
      </c>
      <c r="H18" s="894">
        <f>E18-F18-G18</f>
        <v>0</v>
      </c>
    </row>
    <row r="19" spans="1:8" ht="12.75">
      <c r="A19" s="891"/>
      <c r="B19" s="892"/>
      <c r="C19" s="897"/>
      <c r="D19" s="894"/>
      <c r="E19" s="894"/>
      <c r="F19" s="894"/>
      <c r="G19" s="894"/>
      <c r="H19" s="894"/>
    </row>
    <row r="20" spans="1:8" ht="13.5" thickBot="1">
      <c r="A20" s="891"/>
      <c r="B20" s="892"/>
      <c r="C20" s="898"/>
      <c r="D20" s="899"/>
      <c r="E20" s="899"/>
      <c r="F20" s="899"/>
      <c r="G20" s="899"/>
      <c r="H20" s="899"/>
    </row>
    <row r="21" spans="1:8" ht="13.5" thickBot="1">
      <c r="A21" s="887"/>
      <c r="B21" s="884"/>
      <c r="C21" s="900" t="s">
        <v>1110</v>
      </c>
      <c r="D21" s="890">
        <f>SUM(D23:D25)</f>
        <v>0</v>
      </c>
      <c r="E21" s="890">
        <f>SUM(E23:E25)</f>
        <v>0</v>
      </c>
      <c r="F21" s="890">
        <f>SUM(F23:F25)</f>
        <v>0</v>
      </c>
      <c r="G21" s="890">
        <f>SUM(G23:G25)</f>
        <v>0</v>
      </c>
      <c r="H21" s="890">
        <f>SUM(H23:H25)</f>
        <v>0</v>
      </c>
    </row>
    <row r="22" spans="1:8" ht="12.75">
      <c r="A22" s="891"/>
      <c r="B22" s="892"/>
      <c r="C22" s="893" t="s">
        <v>391</v>
      </c>
      <c r="D22" s="894"/>
      <c r="E22" s="894"/>
      <c r="F22" s="894"/>
      <c r="G22" s="894"/>
      <c r="H22" s="894"/>
    </row>
    <row r="23" spans="1:8" ht="12.75">
      <c r="A23" s="891"/>
      <c r="B23" s="892"/>
      <c r="C23" s="897" t="s">
        <v>394</v>
      </c>
      <c r="D23" s="894">
        <v>0</v>
      </c>
      <c r="E23" s="894">
        <v>0</v>
      </c>
      <c r="F23" s="894">
        <v>0</v>
      </c>
      <c r="G23" s="894">
        <v>0</v>
      </c>
      <c r="H23" s="894">
        <v>0</v>
      </c>
    </row>
    <row r="24" spans="1:8" ht="12.75">
      <c r="A24" s="891"/>
      <c r="B24" s="892"/>
      <c r="C24" s="897"/>
      <c r="D24" s="894"/>
      <c r="E24" s="894"/>
      <c r="F24" s="894"/>
      <c r="G24" s="894"/>
      <c r="H24" s="894"/>
    </row>
    <row r="25" spans="1:8" ht="13.5" thickBot="1">
      <c r="A25" s="901"/>
      <c r="B25" s="902"/>
      <c r="C25" s="897"/>
      <c r="D25" s="894"/>
      <c r="E25" s="894"/>
      <c r="F25" s="894"/>
      <c r="G25" s="894"/>
      <c r="H25" s="899"/>
    </row>
    <row r="26" spans="1:8" ht="13.5" thickBot="1">
      <c r="A26" s="887"/>
      <c r="B26" s="884"/>
      <c r="C26" s="900" t="s">
        <v>1111</v>
      </c>
      <c r="D26" s="890">
        <f>SUM(D28:D30)</f>
        <v>0</v>
      </c>
      <c r="E26" s="890">
        <f>SUM(E28:E30)</f>
        <v>0</v>
      </c>
      <c r="F26" s="890">
        <f>F23</f>
        <v>0</v>
      </c>
      <c r="G26" s="890">
        <f>G23</f>
        <v>0</v>
      </c>
      <c r="H26" s="890">
        <f>H23</f>
        <v>0</v>
      </c>
    </row>
    <row r="27" spans="1:8" ht="12.75">
      <c r="A27" s="891"/>
      <c r="B27" s="902"/>
      <c r="C27" s="896" t="s">
        <v>391</v>
      </c>
      <c r="D27" s="894"/>
      <c r="E27" s="894"/>
      <c r="F27" s="894"/>
      <c r="G27" s="894"/>
      <c r="H27" s="894"/>
    </row>
    <row r="28" spans="1:8" ht="12.75">
      <c r="A28" s="891"/>
      <c r="B28" s="902"/>
      <c r="C28" s="896" t="s">
        <v>395</v>
      </c>
      <c r="D28" s="894">
        <v>0</v>
      </c>
      <c r="E28" s="894">
        <v>0</v>
      </c>
      <c r="F28" s="894">
        <v>0</v>
      </c>
      <c r="G28" s="894">
        <v>0</v>
      </c>
      <c r="H28" s="894">
        <v>0</v>
      </c>
    </row>
    <row r="29" spans="1:8" ht="12.75">
      <c r="A29" s="901"/>
      <c r="B29" s="902"/>
      <c r="C29" s="897"/>
      <c r="D29" s="894"/>
      <c r="E29" s="894"/>
      <c r="F29" s="894"/>
      <c r="G29" s="894"/>
      <c r="H29" s="894"/>
    </row>
    <row r="30" spans="1:8" ht="13.5" thickBot="1">
      <c r="A30" s="901"/>
      <c r="B30" s="902"/>
      <c r="C30" s="898"/>
      <c r="D30" s="899"/>
      <c r="E30" s="899"/>
      <c r="F30" s="899"/>
      <c r="G30" s="899"/>
      <c r="H30" s="899"/>
    </row>
    <row r="31" spans="1:8" ht="26.25" thickBot="1">
      <c r="A31" s="903"/>
      <c r="B31" s="884"/>
      <c r="C31" s="904" t="s">
        <v>396</v>
      </c>
      <c r="D31" s="899">
        <f>D15+D21+D26</f>
        <v>2755101</v>
      </c>
      <c r="E31" s="899">
        <f>E15+E21+E26</f>
        <v>2755101</v>
      </c>
      <c r="F31" s="899">
        <f>F15+F21+F26</f>
        <v>0</v>
      </c>
      <c r="G31" s="899">
        <f>G15+G21+G26</f>
        <v>2755101</v>
      </c>
      <c r="H31" s="899">
        <f>E31-F31-G31</f>
        <v>0</v>
      </c>
    </row>
    <row r="32" spans="1:8" ht="12.75">
      <c r="A32" s="905"/>
      <c r="B32" s="906"/>
      <c r="C32" s="907"/>
      <c r="D32" s="905"/>
      <c r="E32" s="905"/>
      <c r="F32" s="905"/>
      <c r="G32" s="905"/>
      <c r="H32" s="905"/>
    </row>
    <row r="33" ht="12.75">
      <c r="A33" s="779" t="s">
        <v>358</v>
      </c>
    </row>
    <row r="34" spans="1:8" ht="13.5">
      <c r="A34" s="908" t="s">
        <v>1112</v>
      </c>
      <c r="C34" s="779"/>
      <c r="D34" s="134"/>
      <c r="E34" s="134"/>
      <c r="F34" s="134"/>
      <c r="G34" s="134"/>
      <c r="H34" s="134"/>
    </row>
    <row r="35" spans="1:8" ht="12.75">
      <c r="A35" s="779" t="s">
        <v>397</v>
      </c>
      <c r="C35" s="779"/>
      <c r="D35" s="134"/>
      <c r="E35" s="134"/>
      <c r="F35" s="134"/>
      <c r="G35" s="134"/>
      <c r="H35" s="134"/>
    </row>
    <row r="36" spans="1:8" ht="12.75">
      <c r="A36" s="780" t="s">
        <v>398</v>
      </c>
      <c r="C36" s="779"/>
      <c r="D36" s="134"/>
      <c r="E36" s="134"/>
      <c r="F36" s="134"/>
      <c r="G36" s="134"/>
      <c r="H36" s="134"/>
    </row>
    <row r="37" ht="12.75">
      <c r="A37" s="779" t="s">
        <v>399</v>
      </c>
    </row>
    <row r="38" spans="1:3" ht="12.75">
      <c r="A38" s="909" t="s">
        <v>400</v>
      </c>
      <c r="C38" s="779"/>
    </row>
    <row r="39" spans="1:7" ht="12.75">
      <c r="A39" s="780" t="s">
        <v>401</v>
      </c>
      <c r="B39" s="134"/>
      <c r="C39" s="780"/>
      <c r="D39" s="134"/>
      <c r="E39" s="134"/>
      <c r="F39" s="134"/>
      <c r="G39" s="134"/>
    </row>
    <row r="40" spans="1:3" ht="12.75">
      <c r="A40" s="780" t="s">
        <v>402</v>
      </c>
      <c r="B40" s="134"/>
      <c r="C40" s="780"/>
    </row>
    <row r="41" spans="1:3" ht="12.75">
      <c r="A41" s="779" t="s">
        <v>403</v>
      </c>
      <c r="C41" s="779"/>
    </row>
    <row r="42" spans="1:3" ht="12.75">
      <c r="A42" s="779" t="s">
        <v>368</v>
      </c>
      <c r="C42" s="779"/>
    </row>
    <row r="43" spans="1:3" ht="12.75">
      <c r="A43"/>
      <c r="C43" s="779"/>
    </row>
    <row r="44" spans="1:3" ht="12.75">
      <c r="A44" s="910" t="s">
        <v>430</v>
      </c>
      <c r="C44" s="779"/>
    </row>
    <row r="46" spans="1:7" ht="12.75">
      <c r="A46" s="834" t="s">
        <v>333</v>
      </c>
      <c r="C46" s="834" t="s">
        <v>371</v>
      </c>
      <c r="F46" s="834" t="s">
        <v>372</v>
      </c>
      <c r="G46" s="834" t="s">
        <v>867</v>
      </c>
    </row>
    <row r="47" spans="1:7" ht="12.75">
      <c r="A47" s="834" t="s">
        <v>335</v>
      </c>
      <c r="C47" s="911">
        <v>39834</v>
      </c>
      <c r="F47" s="834" t="s">
        <v>335</v>
      </c>
      <c r="G47" s="911">
        <v>39834</v>
      </c>
    </row>
  </sheetData>
  <mergeCells count="7"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31496062992125984" bottom="0.6299212598425197" header="0.5118110236220472" footer="0.5118110236220472"/>
  <pageSetup firstPageNumber="31" useFirstPageNumber="1" horizontalDpi="300" verticalDpi="300" orientation="landscape" paperSize="9" scale="75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C25" sqref="C25"/>
    </sheetView>
  </sheetViews>
  <sheetFormatPr defaultColWidth="9.00390625" defaultRowHeight="12.75"/>
  <cols>
    <col min="1" max="1" width="16.75390625" style="837" customWidth="1"/>
    <col min="2" max="2" width="9.125" style="837" customWidth="1"/>
    <col min="3" max="3" width="55.75390625" style="837" customWidth="1"/>
    <col min="4" max="6" width="15.625" style="837" customWidth="1"/>
    <col min="7" max="7" width="17.00390625" style="837" customWidth="1"/>
    <col min="8" max="16384" width="9.125" style="837" customWidth="1"/>
  </cols>
  <sheetData>
    <row r="1" spans="1:7" ht="12.75">
      <c r="A1" s="872"/>
      <c r="G1" s="872"/>
    </row>
    <row r="2" spans="3:7" ht="12.75">
      <c r="C2" s="874"/>
      <c r="F2" s="1088" t="s">
        <v>377</v>
      </c>
      <c r="G2" s="1088"/>
    </row>
    <row r="3" spans="1:3" ht="12.75">
      <c r="A3" s="834" t="s">
        <v>431</v>
      </c>
      <c r="C3" s="837" t="s">
        <v>851</v>
      </c>
    </row>
    <row r="4" spans="1:3" ht="14.25">
      <c r="A4" s="834" t="s">
        <v>1133</v>
      </c>
      <c r="C4" s="837" t="s">
        <v>378</v>
      </c>
    </row>
    <row r="5" spans="1:3" ht="12.75">
      <c r="A5" s="834" t="s">
        <v>433</v>
      </c>
      <c r="C5" s="837" t="s">
        <v>1113</v>
      </c>
    </row>
    <row r="6" ht="12.75">
      <c r="C6" s="834"/>
    </row>
    <row r="7" spans="1:9" ht="12.75">
      <c r="A7" s="1091" t="s">
        <v>1114</v>
      </c>
      <c r="B7" s="1091"/>
      <c r="C7" s="1091"/>
      <c r="D7" s="1091"/>
      <c r="E7" s="1091"/>
      <c r="F7" s="1091"/>
      <c r="G7" s="1091"/>
      <c r="H7" s="858"/>
      <c r="I7" s="858"/>
    </row>
    <row r="8" spans="1:7" ht="12.75">
      <c r="A8" s="1096" t="s">
        <v>1134</v>
      </c>
      <c r="B8" s="1091"/>
      <c r="C8" s="1091"/>
      <c r="D8" s="1091"/>
      <c r="E8" s="1091"/>
      <c r="F8" s="1091"/>
      <c r="G8" s="1091"/>
    </row>
    <row r="9" spans="1:10" ht="12.75" customHeight="1">
      <c r="A9" s="1097" t="s">
        <v>1115</v>
      </c>
      <c r="B9" s="1097"/>
      <c r="C9" s="1097"/>
      <c r="D9" s="1097"/>
      <c r="E9" s="1097"/>
      <c r="F9" s="1097"/>
      <c r="G9" s="1097"/>
      <c r="H9" s="912"/>
      <c r="I9" s="912"/>
      <c r="J9" s="912"/>
    </row>
    <row r="10" spans="3:6" ht="12.75">
      <c r="C10" s="1091"/>
      <c r="D10" s="1091"/>
      <c r="E10" s="1091"/>
      <c r="F10" s="1091"/>
    </row>
    <row r="11" spans="6:7" ht="13.5" thickBot="1">
      <c r="F11" s="176"/>
      <c r="G11" s="876" t="s">
        <v>343</v>
      </c>
    </row>
    <row r="12" spans="1:7" ht="64.5" thickBot="1">
      <c r="A12" s="877" t="s">
        <v>383</v>
      </c>
      <c r="B12" s="877" t="s">
        <v>384</v>
      </c>
      <c r="C12" s="879" t="s">
        <v>830</v>
      </c>
      <c r="D12" s="880" t="s">
        <v>1116</v>
      </c>
      <c r="E12" s="880" t="s">
        <v>1117</v>
      </c>
      <c r="F12" s="880" t="s">
        <v>1118</v>
      </c>
      <c r="G12" s="881" t="s">
        <v>1119</v>
      </c>
    </row>
    <row r="13" spans="1:7" ht="13.5" thickBot="1">
      <c r="A13" s="883" t="s">
        <v>350</v>
      </c>
      <c r="B13" s="883" t="s">
        <v>351</v>
      </c>
      <c r="C13" s="885" t="s">
        <v>389</v>
      </c>
      <c r="D13" s="885">
        <v>1</v>
      </c>
      <c r="E13" s="885">
        <v>2</v>
      </c>
      <c r="F13" s="885">
        <v>3</v>
      </c>
      <c r="G13" s="886" t="s">
        <v>1120</v>
      </c>
    </row>
    <row r="14" spans="1:7" ht="13.5" thickBot="1">
      <c r="A14" s="913"/>
      <c r="B14" s="885"/>
      <c r="C14" s="914" t="s">
        <v>1121</v>
      </c>
      <c r="D14" s="915">
        <f>SUM(D16:D20)</f>
        <v>18237010</v>
      </c>
      <c r="E14" s="915">
        <f>SUM(E16:E20)</f>
        <v>17551856.02</v>
      </c>
      <c r="F14" s="915">
        <f>SUM(F16:F20)</f>
        <v>17551856.02</v>
      </c>
      <c r="G14" s="916">
        <f>E14-F14</f>
        <v>0</v>
      </c>
    </row>
    <row r="15" spans="1:7" ht="12.75">
      <c r="A15" s="917"/>
      <c r="B15" s="918"/>
      <c r="C15" s="919" t="s">
        <v>1122</v>
      </c>
      <c r="D15" s="920"/>
      <c r="E15" s="920"/>
      <c r="F15" s="920"/>
      <c r="G15" s="920"/>
    </row>
    <row r="16" spans="1:7" ht="12.75">
      <c r="A16" s="917"/>
      <c r="B16" s="918">
        <v>15434</v>
      </c>
      <c r="C16" s="921" t="s">
        <v>1123</v>
      </c>
      <c r="D16" s="920">
        <v>18237010</v>
      </c>
      <c r="E16" s="920">
        <v>17551856.02</v>
      </c>
      <c r="F16" s="920">
        <v>17551856.02</v>
      </c>
      <c r="G16" s="920">
        <f>E16-F16</f>
        <v>0</v>
      </c>
    </row>
    <row r="17" spans="1:7" ht="12.75">
      <c r="A17" s="917"/>
      <c r="B17" s="918"/>
      <c r="C17" s="917"/>
      <c r="D17" s="920"/>
      <c r="E17" s="920"/>
      <c r="F17" s="920"/>
      <c r="G17" s="920"/>
    </row>
    <row r="18" spans="1:7" ht="12" customHeight="1">
      <c r="A18" s="917"/>
      <c r="B18" s="918"/>
      <c r="C18" s="917"/>
      <c r="D18" s="920"/>
      <c r="E18" s="920"/>
      <c r="F18" s="920"/>
      <c r="G18" s="920"/>
    </row>
    <row r="19" spans="1:7" ht="12" customHeight="1">
      <c r="A19" s="917"/>
      <c r="B19" s="918"/>
      <c r="C19" s="917"/>
      <c r="D19" s="920"/>
      <c r="E19" s="920"/>
      <c r="F19" s="920"/>
      <c r="G19" s="920"/>
    </row>
    <row r="20" spans="1:8" ht="12" customHeight="1" thickBot="1">
      <c r="A20" s="922"/>
      <c r="B20" s="923"/>
      <c r="C20" s="917"/>
      <c r="D20" s="924"/>
      <c r="E20" s="924"/>
      <c r="F20" s="924"/>
      <c r="G20" s="924"/>
      <c r="H20" s="925"/>
    </row>
    <row r="21" spans="1:7" ht="13.5" thickBot="1">
      <c r="A21" s="913"/>
      <c r="B21" s="923"/>
      <c r="C21" s="926" t="s">
        <v>1124</v>
      </c>
      <c r="D21" s="927">
        <f>SUM(D23:D25)</f>
        <v>0</v>
      </c>
      <c r="E21" s="927">
        <f>SUM(E23:E25)</f>
        <v>0</v>
      </c>
      <c r="F21" s="927">
        <f>SUM(F23:F25)</f>
        <v>0</v>
      </c>
      <c r="G21" s="927">
        <f>E21-F21</f>
        <v>0</v>
      </c>
    </row>
    <row r="22" spans="1:7" ht="12" customHeight="1">
      <c r="A22" s="917"/>
      <c r="B22" s="918"/>
      <c r="C22" s="919" t="s">
        <v>1122</v>
      </c>
      <c r="D22" s="920"/>
      <c r="E22" s="920"/>
      <c r="F22" s="920"/>
      <c r="G22" s="920"/>
    </row>
    <row r="23" spans="1:7" ht="12" customHeight="1">
      <c r="A23" s="917"/>
      <c r="B23" s="928"/>
      <c r="C23" s="921" t="s">
        <v>1125</v>
      </c>
      <c r="D23" s="920"/>
      <c r="E23" s="920"/>
      <c r="F23" s="920"/>
      <c r="G23" s="920"/>
    </row>
    <row r="24" spans="1:7" ht="12" customHeight="1">
      <c r="A24" s="917"/>
      <c r="B24" s="929"/>
      <c r="C24" s="921"/>
      <c r="D24" s="920"/>
      <c r="E24" s="920"/>
      <c r="F24" s="920"/>
      <c r="G24" s="920"/>
    </row>
    <row r="25" spans="1:7" ht="13.5" thickBot="1">
      <c r="A25" s="922"/>
      <c r="B25" s="923"/>
      <c r="C25" s="930"/>
      <c r="D25" s="924"/>
      <c r="E25" s="924"/>
      <c r="F25" s="924"/>
      <c r="G25" s="924"/>
    </row>
    <row r="26" spans="1:7" ht="13.5" thickBot="1">
      <c r="A26" s="922"/>
      <c r="B26" s="885"/>
      <c r="C26" s="931" t="s">
        <v>1126</v>
      </c>
      <c r="D26" s="932">
        <f>D14+D21</f>
        <v>18237010</v>
      </c>
      <c r="E26" s="932">
        <f>E14+E21</f>
        <v>17551856.02</v>
      </c>
      <c r="F26" s="932">
        <f>F14+F21</f>
        <v>17551856.02</v>
      </c>
      <c r="G26" s="932">
        <f>G14+G21</f>
        <v>0</v>
      </c>
    </row>
    <row r="27" spans="2:6" ht="12" customHeight="1">
      <c r="B27" s="933"/>
      <c r="C27" s="39"/>
      <c r="D27" s="934"/>
      <c r="E27" s="934"/>
      <c r="F27" s="934"/>
    </row>
    <row r="28" spans="1:6" ht="12.75">
      <c r="A28" s="779" t="s">
        <v>358</v>
      </c>
      <c r="D28" s="935"/>
      <c r="E28" s="935"/>
      <c r="F28" s="935"/>
    </row>
    <row r="29" spans="1:6" ht="13.5">
      <c r="A29" s="908" t="s">
        <v>1112</v>
      </c>
      <c r="D29" s="935"/>
      <c r="E29" s="935"/>
      <c r="F29" s="935"/>
    </row>
    <row r="30" spans="1:6" ht="12.75">
      <c r="A30" s="779" t="s">
        <v>1127</v>
      </c>
      <c r="D30" s="935"/>
      <c r="E30" s="935"/>
      <c r="F30" s="935"/>
    </row>
    <row r="31" spans="1:6" ht="12.75">
      <c r="A31" s="780" t="s">
        <v>1128</v>
      </c>
      <c r="D31" s="935"/>
      <c r="E31" s="935"/>
      <c r="F31" s="935"/>
    </row>
    <row r="32" spans="1:6" ht="12.75">
      <c r="A32" s="780" t="s">
        <v>1135</v>
      </c>
      <c r="D32" s="935"/>
      <c r="E32" s="935"/>
      <c r="F32" s="935"/>
    </row>
    <row r="33" spans="1:6" ht="12.75">
      <c r="A33" s="779" t="s">
        <v>1129</v>
      </c>
      <c r="D33" s="935"/>
      <c r="E33" s="935"/>
      <c r="F33" s="935"/>
    </row>
    <row r="34" spans="1:6" ht="12.75">
      <c r="A34" s="780" t="s">
        <v>1130</v>
      </c>
      <c r="D34" s="935"/>
      <c r="E34" s="935"/>
      <c r="F34" s="935"/>
    </row>
    <row r="35" spans="3:6" ht="12.75">
      <c r="C35" s="779"/>
      <c r="D35" s="935"/>
      <c r="E35" s="935"/>
      <c r="F35" s="935"/>
    </row>
    <row r="36" spans="1:7" ht="12.75">
      <c r="A36" s="1094" t="s">
        <v>1131</v>
      </c>
      <c r="B36" s="1095"/>
      <c r="C36" s="1095"/>
      <c r="D36" s="1095"/>
      <c r="E36" s="1095"/>
      <c r="F36" s="1095"/>
      <c r="G36" s="1095"/>
    </row>
    <row r="37" spans="1:7" ht="12.75">
      <c r="A37" s="1095"/>
      <c r="B37" s="1095"/>
      <c r="C37" s="1095"/>
      <c r="D37" s="1095"/>
      <c r="E37" s="1095"/>
      <c r="F37" s="1095"/>
      <c r="G37" s="1095"/>
    </row>
    <row r="38" spans="4:6" ht="12.75">
      <c r="D38" s="935"/>
      <c r="E38" s="935"/>
      <c r="F38" s="935"/>
    </row>
    <row r="39" spans="1:7" ht="12.75">
      <c r="A39" s="834" t="s">
        <v>333</v>
      </c>
      <c r="B39" s="837" t="s">
        <v>1132</v>
      </c>
      <c r="C39" s="689"/>
      <c r="D39" s="935"/>
      <c r="E39" s="935"/>
      <c r="F39" s="834" t="s">
        <v>372</v>
      </c>
      <c r="G39" s="837" t="s">
        <v>867</v>
      </c>
    </row>
    <row r="40" spans="1:7" ht="12.75">
      <c r="A40" s="834" t="s">
        <v>335</v>
      </c>
      <c r="B40" s="936">
        <v>39843</v>
      </c>
      <c r="C40" s="937"/>
      <c r="D40" s="935"/>
      <c r="E40" s="935"/>
      <c r="F40" s="834" t="s">
        <v>335</v>
      </c>
      <c r="G40" s="936">
        <v>39843</v>
      </c>
    </row>
    <row r="41" spans="4:5" ht="12.75">
      <c r="D41" s="834"/>
      <c r="E41" s="834"/>
    </row>
    <row r="42" spans="4:5" ht="12.75">
      <c r="D42" s="834"/>
      <c r="E42" s="834"/>
    </row>
  </sheetData>
  <mergeCells count="6">
    <mergeCell ref="A36:G37"/>
    <mergeCell ref="F2:G2"/>
    <mergeCell ref="C10:F10"/>
    <mergeCell ref="A8:G8"/>
    <mergeCell ref="A7:G7"/>
    <mergeCell ref="A9:G9"/>
  </mergeCells>
  <printOptions horizontalCentered="1"/>
  <pageMargins left="0.5905511811023623" right="0.17" top="0.58" bottom="0.6299212598425197" header="0.5" footer="0.5118110236220472"/>
  <pageSetup firstPageNumber="32" useFirstPageNumber="1" horizontalDpi="300" verticalDpi="300" orientation="landscape" paperSize="9" scale="90" r:id="rId1"/>
  <headerFooter alignWithMargins="0">
    <oddHeader>&amp;RPříloha č. 8</oddHeader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B1">
      <selection activeCell="G4" sqref="G4:H4"/>
    </sheetView>
  </sheetViews>
  <sheetFormatPr defaultColWidth="9.00390625" defaultRowHeight="12.75"/>
  <cols>
    <col min="1" max="1" width="17.375" style="834" customWidth="1"/>
    <col min="2" max="2" width="6.75390625" style="834" customWidth="1"/>
    <col min="3" max="3" width="50.75390625" style="834" customWidth="1"/>
    <col min="4" max="6" width="15.625" style="834" customWidth="1"/>
    <col min="7" max="7" width="16.25390625" style="834" customWidth="1"/>
    <col min="8" max="8" width="15.625" style="834" customWidth="1"/>
    <col min="9" max="16384" width="9.125" style="834" customWidth="1"/>
  </cols>
  <sheetData>
    <row r="1" spans="1:8" ht="12.75">
      <c r="A1" s="872"/>
      <c r="B1" s="873"/>
      <c r="C1" s="874"/>
      <c r="H1" s="872"/>
    </row>
    <row r="2" spans="2:8" ht="12.75">
      <c r="B2" s="875"/>
      <c r="C2" s="134"/>
      <c r="G2" s="1088" t="s">
        <v>377</v>
      </c>
      <c r="H2" s="1088"/>
    </row>
    <row r="3" spans="1:3" ht="12.75">
      <c r="A3" s="834" t="s">
        <v>431</v>
      </c>
      <c r="C3" s="835" t="s">
        <v>851</v>
      </c>
    </row>
    <row r="4" spans="1:8" ht="14.25">
      <c r="A4" s="834" t="s">
        <v>432</v>
      </c>
      <c r="C4" s="835" t="s">
        <v>378</v>
      </c>
      <c r="G4" s="1093"/>
      <c r="H4" s="1093"/>
    </row>
    <row r="5" spans="1:3" ht="12.75">
      <c r="A5" s="834" t="s">
        <v>433</v>
      </c>
      <c r="C5" s="835" t="s">
        <v>0</v>
      </c>
    </row>
    <row r="7" spans="1:8" ht="12.75">
      <c r="A7" s="1091" t="s">
        <v>380</v>
      </c>
      <c r="B7" s="1091"/>
      <c r="C7" s="1091"/>
      <c r="D7" s="1091"/>
      <c r="E7" s="1091"/>
      <c r="F7" s="1091"/>
      <c r="G7" s="1091"/>
      <c r="H7" s="1091"/>
    </row>
    <row r="8" spans="1:8" ht="12.75">
      <c r="A8" s="1092" t="s">
        <v>381</v>
      </c>
      <c r="B8" s="1092"/>
      <c r="C8" s="1092"/>
      <c r="D8" s="1092"/>
      <c r="E8" s="1092"/>
      <c r="F8" s="1092"/>
      <c r="G8" s="1092"/>
      <c r="H8" s="1092"/>
    </row>
    <row r="9" spans="1:8" ht="12.75">
      <c r="A9" s="1089" t="s">
        <v>1108</v>
      </c>
      <c r="B9" s="1090"/>
      <c r="C9" s="1090"/>
      <c r="D9" s="1090"/>
      <c r="E9" s="1090"/>
      <c r="F9" s="1090"/>
      <c r="G9" s="1090"/>
      <c r="H9" s="1090"/>
    </row>
    <row r="10" spans="1:8" ht="12.75">
      <c r="A10" s="1092" t="s">
        <v>382</v>
      </c>
      <c r="B10" s="1092"/>
      <c r="C10" s="1092"/>
      <c r="D10" s="1092"/>
      <c r="E10" s="1092"/>
      <c r="F10" s="1092"/>
      <c r="G10" s="1092"/>
      <c r="H10" s="1092"/>
    </row>
    <row r="11" spans="1:8" ht="12.75">
      <c r="A11" s="701"/>
      <c r="B11" s="701"/>
      <c r="C11" s="1091"/>
      <c r="D11" s="1091"/>
      <c r="E11" s="1091"/>
      <c r="F11" s="1091"/>
      <c r="G11" s="1091"/>
      <c r="H11" s="701"/>
    </row>
    <row r="12" ht="13.5" thickBot="1">
      <c r="H12" s="876" t="s">
        <v>343</v>
      </c>
    </row>
    <row r="13" spans="1:8" s="882" customFormat="1" ht="90" thickBot="1">
      <c r="A13" s="877" t="s">
        <v>383</v>
      </c>
      <c r="B13" s="878" t="s">
        <v>384</v>
      </c>
      <c r="C13" s="879" t="s">
        <v>830</v>
      </c>
      <c r="D13" s="880" t="s">
        <v>385</v>
      </c>
      <c r="E13" s="880" t="s">
        <v>386</v>
      </c>
      <c r="F13" s="881" t="s">
        <v>1109</v>
      </c>
      <c r="G13" s="880" t="s">
        <v>387</v>
      </c>
      <c r="H13" s="880" t="s">
        <v>388</v>
      </c>
    </row>
    <row r="14" spans="1:8" ht="13.5" thickBot="1">
      <c r="A14" s="883" t="s">
        <v>350</v>
      </c>
      <c r="B14" s="884" t="s">
        <v>351</v>
      </c>
      <c r="C14" s="885" t="s">
        <v>389</v>
      </c>
      <c r="D14" s="885">
        <v>1</v>
      </c>
      <c r="E14" s="885">
        <v>2</v>
      </c>
      <c r="F14" s="886">
        <v>3</v>
      </c>
      <c r="G14" s="885">
        <v>4</v>
      </c>
      <c r="H14" s="885" t="s">
        <v>390</v>
      </c>
    </row>
    <row r="15" spans="1:8" ht="13.5" thickBot="1">
      <c r="A15" s="887"/>
      <c r="B15" s="888"/>
      <c r="C15" s="889" t="s">
        <v>353</v>
      </c>
      <c r="D15" s="890">
        <f>D17</f>
        <v>59750</v>
      </c>
      <c r="E15" s="890">
        <f>E17</f>
        <v>59750</v>
      </c>
      <c r="F15" s="890">
        <f>F17</f>
        <v>0</v>
      </c>
      <c r="G15" s="890">
        <f>G17</f>
        <v>59750</v>
      </c>
      <c r="H15" s="890">
        <f>E15-F15-G15</f>
        <v>0</v>
      </c>
    </row>
    <row r="16" spans="1:8" ht="12.75">
      <c r="A16" s="891"/>
      <c r="B16" s="892"/>
      <c r="C16" s="893" t="s">
        <v>391</v>
      </c>
      <c r="D16" s="894"/>
      <c r="E16" s="894"/>
      <c r="F16" s="894"/>
      <c r="G16" s="894"/>
      <c r="H16" s="895"/>
    </row>
    <row r="17" spans="1:8" ht="12.75">
      <c r="A17" s="891"/>
      <c r="B17" s="892">
        <v>14004</v>
      </c>
      <c r="C17" s="897" t="s">
        <v>1</v>
      </c>
      <c r="D17" s="894">
        <v>59750</v>
      </c>
      <c r="E17" s="894">
        <v>59750</v>
      </c>
      <c r="F17" s="894">
        <v>0</v>
      </c>
      <c r="G17" s="894">
        <v>59750</v>
      </c>
      <c r="H17" s="894">
        <f>E17-F17-G17</f>
        <v>0</v>
      </c>
    </row>
    <row r="18" spans="1:8" ht="12.75">
      <c r="A18" s="891"/>
      <c r="B18" s="892"/>
      <c r="C18" s="897"/>
      <c r="D18" s="894"/>
      <c r="E18" s="894"/>
      <c r="F18" s="894"/>
      <c r="G18" s="894"/>
      <c r="H18" s="894"/>
    </row>
    <row r="19" spans="1:8" ht="12.75">
      <c r="A19" s="891"/>
      <c r="B19" s="892"/>
      <c r="C19" s="897"/>
      <c r="D19" s="894"/>
      <c r="E19" s="894"/>
      <c r="F19" s="894"/>
      <c r="G19" s="894"/>
      <c r="H19" s="894"/>
    </row>
    <row r="20" spans="1:8" ht="13.5" thickBot="1">
      <c r="A20" s="891"/>
      <c r="B20" s="892"/>
      <c r="C20" s="898"/>
      <c r="D20" s="899"/>
      <c r="E20" s="899"/>
      <c r="F20" s="899"/>
      <c r="G20" s="899"/>
      <c r="H20" s="899"/>
    </row>
    <row r="21" spans="1:8" ht="13.5" thickBot="1">
      <c r="A21" s="887"/>
      <c r="B21" s="884"/>
      <c r="C21" s="900" t="s">
        <v>1110</v>
      </c>
      <c r="D21" s="890">
        <f>SUM(D23:D25)</f>
        <v>0</v>
      </c>
      <c r="E21" s="890">
        <f>SUM(E23:E25)</f>
        <v>0</v>
      </c>
      <c r="F21" s="890">
        <f>SUM(F23:F25)</f>
        <v>0</v>
      </c>
      <c r="G21" s="890">
        <f>SUM(G23:G25)</f>
        <v>0</v>
      </c>
      <c r="H21" s="890">
        <f>SUM(H23:H25)</f>
        <v>0</v>
      </c>
    </row>
    <row r="22" spans="1:8" ht="12.75">
      <c r="A22" s="891"/>
      <c r="B22" s="892"/>
      <c r="C22" s="893" t="s">
        <v>391</v>
      </c>
      <c r="D22" s="894"/>
      <c r="E22" s="894"/>
      <c r="F22" s="894"/>
      <c r="G22" s="894"/>
      <c r="H22" s="894"/>
    </row>
    <row r="23" spans="1:8" ht="12.75">
      <c r="A23" s="891"/>
      <c r="B23" s="892"/>
      <c r="C23" s="897"/>
      <c r="D23" s="894">
        <v>0</v>
      </c>
      <c r="E23" s="894">
        <v>0</v>
      </c>
      <c r="F23" s="894">
        <v>0</v>
      </c>
      <c r="G23" s="894">
        <v>0</v>
      </c>
      <c r="H23" s="894">
        <v>0</v>
      </c>
    </row>
    <row r="24" spans="1:8" ht="12.75">
      <c r="A24" s="891"/>
      <c r="B24" s="892"/>
      <c r="C24" s="897"/>
      <c r="D24" s="894"/>
      <c r="E24" s="894"/>
      <c r="F24" s="894"/>
      <c r="G24" s="894"/>
      <c r="H24" s="894"/>
    </row>
    <row r="25" spans="1:8" ht="13.5" thickBot="1">
      <c r="A25" s="901"/>
      <c r="B25" s="902"/>
      <c r="C25" s="897"/>
      <c r="D25" s="894"/>
      <c r="E25" s="894"/>
      <c r="F25" s="894"/>
      <c r="G25" s="894"/>
      <c r="H25" s="899"/>
    </row>
    <row r="26" spans="1:8" ht="13.5" thickBot="1">
      <c r="A26" s="887"/>
      <c r="B26" s="884"/>
      <c r="C26" s="900" t="s">
        <v>1111</v>
      </c>
      <c r="D26" s="890">
        <f>SUM(D28:D30)</f>
        <v>0</v>
      </c>
      <c r="E26" s="890">
        <f>SUM(E28:E30)</f>
        <v>0</v>
      </c>
      <c r="F26" s="890">
        <f>SUM(F28:F30)</f>
        <v>0</v>
      </c>
      <c r="G26" s="890">
        <f>SUM(G28:G30)</f>
        <v>0</v>
      </c>
      <c r="H26" s="890">
        <f>SUM(H28:H30)</f>
        <v>0</v>
      </c>
    </row>
    <row r="27" spans="1:8" ht="12.75">
      <c r="A27" s="891"/>
      <c r="B27" s="902"/>
      <c r="C27" s="896" t="s">
        <v>391</v>
      </c>
      <c r="D27" s="894"/>
      <c r="E27" s="894"/>
      <c r="F27" s="894"/>
      <c r="G27" s="894"/>
      <c r="H27" s="894"/>
    </row>
    <row r="28" spans="1:8" ht="12.75">
      <c r="A28" s="891"/>
      <c r="B28" s="902"/>
      <c r="C28" s="896" t="s">
        <v>395</v>
      </c>
      <c r="D28" s="894">
        <v>0</v>
      </c>
      <c r="E28" s="894">
        <v>0</v>
      </c>
      <c r="F28" s="894">
        <v>0</v>
      </c>
      <c r="G28" s="894">
        <v>0</v>
      </c>
      <c r="H28" s="894">
        <v>0</v>
      </c>
    </row>
    <row r="29" spans="1:8" ht="12.75">
      <c r="A29" s="901"/>
      <c r="B29" s="902"/>
      <c r="C29" s="897"/>
      <c r="D29" s="894"/>
      <c r="E29" s="894"/>
      <c r="F29" s="894"/>
      <c r="G29" s="894"/>
      <c r="H29" s="894"/>
    </row>
    <row r="30" spans="1:8" ht="13.5" thickBot="1">
      <c r="A30" s="901"/>
      <c r="B30" s="902"/>
      <c r="C30" s="898"/>
      <c r="D30" s="899"/>
      <c r="E30" s="899"/>
      <c r="F30" s="899"/>
      <c r="G30" s="899"/>
      <c r="H30" s="899"/>
    </row>
    <row r="31" spans="1:8" ht="26.25" thickBot="1">
      <c r="A31" s="903"/>
      <c r="B31" s="884"/>
      <c r="C31" s="904" t="s">
        <v>396</v>
      </c>
      <c r="D31" s="899">
        <f>D15+D21+D26</f>
        <v>59750</v>
      </c>
      <c r="E31" s="899">
        <f>E15+E21+E26</f>
        <v>59750</v>
      </c>
      <c r="F31" s="899">
        <f>F15+F21+F26</f>
        <v>0</v>
      </c>
      <c r="G31" s="899">
        <f>G15+G21+G26</f>
        <v>59750</v>
      </c>
      <c r="H31" s="899">
        <f>H15+H21+H26</f>
        <v>0</v>
      </c>
    </row>
    <row r="32" spans="1:8" ht="12.75">
      <c r="A32" s="905"/>
      <c r="B32" s="906"/>
      <c r="C32" s="907"/>
      <c r="D32" s="905"/>
      <c r="E32" s="905"/>
      <c r="F32" s="905"/>
      <c r="G32" s="905"/>
      <c r="H32" s="905"/>
    </row>
    <row r="33" ht="12.75">
      <c r="A33" s="779" t="s">
        <v>358</v>
      </c>
    </row>
    <row r="34" spans="1:8" ht="13.5">
      <c r="A34" s="908" t="s">
        <v>1112</v>
      </c>
      <c r="C34" s="779"/>
      <c r="D34" s="134"/>
      <c r="E34" s="134"/>
      <c r="F34" s="134"/>
      <c r="G34" s="134"/>
      <c r="H34" s="134"/>
    </row>
    <row r="35" spans="1:8" ht="12.75">
      <c r="A35" s="779" t="s">
        <v>397</v>
      </c>
      <c r="C35" s="779"/>
      <c r="D35" s="134"/>
      <c r="E35" s="134"/>
      <c r="F35" s="134"/>
      <c r="G35" s="134"/>
      <c r="H35" s="134"/>
    </row>
    <row r="36" spans="1:8" ht="12.75">
      <c r="A36" s="780" t="s">
        <v>398</v>
      </c>
      <c r="C36" s="779"/>
      <c r="D36" s="134"/>
      <c r="E36" s="134"/>
      <c r="F36" s="134"/>
      <c r="G36" s="134"/>
      <c r="H36" s="134"/>
    </row>
    <row r="37" ht="12.75">
      <c r="A37" s="779" t="s">
        <v>399</v>
      </c>
    </row>
    <row r="38" spans="1:3" ht="12.75">
      <c r="A38" s="909" t="s">
        <v>400</v>
      </c>
      <c r="C38" s="779"/>
    </row>
    <row r="39" spans="1:7" ht="12.75">
      <c r="A39" s="780" t="s">
        <v>401</v>
      </c>
      <c r="B39" s="134"/>
      <c r="C39" s="780"/>
      <c r="D39" s="134"/>
      <c r="E39" s="134"/>
      <c r="F39" s="134"/>
      <c r="G39" s="134"/>
    </row>
    <row r="40" spans="1:3" ht="12.75">
      <c r="A40" s="780" t="s">
        <v>402</v>
      </c>
      <c r="B40" s="134"/>
      <c r="C40" s="780"/>
    </row>
    <row r="41" spans="1:3" ht="12.75">
      <c r="A41" s="779" t="s">
        <v>403</v>
      </c>
      <c r="C41" s="779"/>
    </row>
    <row r="42" spans="1:3" ht="12.75">
      <c r="A42" s="779" t="s">
        <v>368</v>
      </c>
      <c r="C42" s="779"/>
    </row>
    <row r="43" spans="1:3" ht="12.75">
      <c r="A43"/>
      <c r="C43" s="779"/>
    </row>
    <row r="44" spans="1:3" ht="12.75">
      <c r="A44" s="910" t="s">
        <v>430</v>
      </c>
      <c r="C44" s="779"/>
    </row>
    <row r="46" spans="1:7" ht="12.75">
      <c r="A46" s="834" t="s">
        <v>333</v>
      </c>
      <c r="C46" s="834" t="s">
        <v>371</v>
      </c>
      <c r="F46" s="834" t="s">
        <v>372</v>
      </c>
      <c r="G46" s="834" t="s">
        <v>867</v>
      </c>
    </row>
    <row r="47" spans="1:7" ht="12.75">
      <c r="A47" s="834" t="s">
        <v>335</v>
      </c>
      <c r="C47" s="911">
        <v>39834</v>
      </c>
      <c r="F47" s="834" t="s">
        <v>335</v>
      </c>
      <c r="G47" s="911">
        <v>39834</v>
      </c>
    </row>
  </sheetData>
  <mergeCells count="7"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54" bottom="0.6299212598425197" header="0.5" footer="0.5118110236220472"/>
  <pageSetup firstPageNumber="33" useFirstPageNumber="1" horizontalDpi="300" verticalDpi="300" orientation="landscape" paperSize="9" scale="75" r:id="rId1"/>
  <headerFooter alignWithMargins="0">
    <oddHeader>&amp;RPříloha č. 8</oddHead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C1">
      <selection activeCell="E5" sqref="E5"/>
    </sheetView>
  </sheetViews>
  <sheetFormatPr defaultColWidth="9.00390625" defaultRowHeight="12.75"/>
  <cols>
    <col min="1" max="1" width="17.375" style="834" customWidth="1"/>
    <col min="2" max="2" width="6.75390625" style="834" customWidth="1"/>
    <col min="3" max="3" width="50.75390625" style="834" customWidth="1"/>
    <col min="4" max="6" width="15.625" style="834" customWidth="1"/>
    <col min="7" max="7" width="16.25390625" style="834" customWidth="1"/>
    <col min="8" max="8" width="15.625" style="834" customWidth="1"/>
    <col min="9" max="16384" width="9.125" style="834" customWidth="1"/>
  </cols>
  <sheetData>
    <row r="1" spans="1:8" ht="12.75">
      <c r="A1" s="872"/>
      <c r="B1" s="873"/>
      <c r="C1" s="874"/>
      <c r="H1" s="872"/>
    </row>
    <row r="2" spans="2:8" ht="12.75">
      <c r="B2" s="875"/>
      <c r="C2" s="134"/>
      <c r="G2" s="1088" t="s">
        <v>377</v>
      </c>
      <c r="H2" s="1088"/>
    </row>
    <row r="3" spans="1:3" ht="12.75">
      <c r="A3" s="834" t="s">
        <v>431</v>
      </c>
      <c r="C3" s="835" t="s">
        <v>851</v>
      </c>
    </row>
    <row r="4" spans="1:8" ht="14.25">
      <c r="A4" s="834" t="s">
        <v>432</v>
      </c>
      <c r="C4" s="835" t="s">
        <v>378</v>
      </c>
      <c r="G4" s="1093"/>
      <c r="H4" s="1093"/>
    </row>
    <row r="5" spans="1:3" ht="12.75">
      <c r="A5" s="834" t="s">
        <v>433</v>
      </c>
      <c r="C5" s="835" t="s">
        <v>2</v>
      </c>
    </row>
    <row r="7" spans="1:8" ht="12.75">
      <c r="A7" s="1091" t="s">
        <v>380</v>
      </c>
      <c r="B7" s="1091"/>
      <c r="C7" s="1091"/>
      <c r="D7" s="1091"/>
      <c r="E7" s="1091"/>
      <c r="F7" s="1091"/>
      <c r="G7" s="1091"/>
      <c r="H7" s="1091"/>
    </row>
    <row r="8" spans="1:8" ht="12.75">
      <c r="A8" s="1092" t="s">
        <v>381</v>
      </c>
      <c r="B8" s="1092"/>
      <c r="C8" s="1092"/>
      <c r="D8" s="1092"/>
      <c r="E8" s="1092"/>
      <c r="F8" s="1092"/>
      <c r="G8" s="1092"/>
      <c r="H8" s="1092"/>
    </row>
    <row r="9" spans="1:8" ht="12.75">
      <c r="A9" s="1089" t="s">
        <v>1108</v>
      </c>
      <c r="B9" s="1090"/>
      <c r="C9" s="1090"/>
      <c r="D9" s="1090"/>
      <c r="E9" s="1090"/>
      <c r="F9" s="1090"/>
      <c r="G9" s="1090"/>
      <c r="H9" s="1090"/>
    </row>
    <row r="10" spans="1:8" ht="12.75">
      <c r="A10" s="1092" t="s">
        <v>382</v>
      </c>
      <c r="B10" s="1092"/>
      <c r="C10" s="1092"/>
      <c r="D10" s="1092"/>
      <c r="E10" s="1092"/>
      <c r="F10" s="1092"/>
      <c r="G10" s="1092"/>
      <c r="H10" s="1092"/>
    </row>
    <row r="11" spans="1:8" ht="12.75">
      <c r="A11" s="701"/>
      <c r="B11" s="701"/>
      <c r="C11" s="1091"/>
      <c r="D11" s="1091"/>
      <c r="E11" s="1091"/>
      <c r="F11" s="1091"/>
      <c r="G11" s="1091"/>
      <c r="H11" s="701"/>
    </row>
    <row r="12" ht="13.5" thickBot="1">
      <c r="H12" s="876" t="s">
        <v>343</v>
      </c>
    </row>
    <row r="13" spans="1:8" s="882" customFormat="1" ht="90" thickBot="1">
      <c r="A13" s="877" t="s">
        <v>383</v>
      </c>
      <c r="B13" s="878" t="s">
        <v>384</v>
      </c>
      <c r="C13" s="879" t="s">
        <v>830</v>
      </c>
      <c r="D13" s="880" t="s">
        <v>385</v>
      </c>
      <c r="E13" s="880" t="s">
        <v>386</v>
      </c>
      <c r="F13" s="881" t="s">
        <v>1109</v>
      </c>
      <c r="G13" s="880" t="s">
        <v>387</v>
      </c>
      <c r="H13" s="880" t="s">
        <v>388</v>
      </c>
    </row>
    <row r="14" spans="1:8" ht="13.5" thickBot="1">
      <c r="A14" s="883" t="s">
        <v>350</v>
      </c>
      <c r="B14" s="884" t="s">
        <v>351</v>
      </c>
      <c r="C14" s="885" t="s">
        <v>389</v>
      </c>
      <c r="D14" s="885">
        <v>1</v>
      </c>
      <c r="E14" s="885">
        <v>2</v>
      </c>
      <c r="F14" s="886">
        <v>3</v>
      </c>
      <c r="G14" s="885">
        <v>4</v>
      </c>
      <c r="H14" s="885" t="s">
        <v>390</v>
      </c>
    </row>
    <row r="15" spans="1:8" ht="13.5" thickBot="1">
      <c r="A15" s="887"/>
      <c r="B15" s="888"/>
      <c r="C15" s="889" t="s">
        <v>353</v>
      </c>
      <c r="D15" s="890">
        <f>D17+D18+D19+D20</f>
        <v>5031000</v>
      </c>
      <c r="E15" s="890">
        <f>E17+E18+E19+E20</f>
        <v>5031000</v>
      </c>
      <c r="F15" s="890">
        <f>F17+F18+F19+F20</f>
        <v>0</v>
      </c>
      <c r="G15" s="890">
        <f>G17+G18+G19+G20</f>
        <v>5031000</v>
      </c>
      <c r="H15" s="890">
        <f>E15-F15-G15</f>
        <v>0</v>
      </c>
    </row>
    <row r="16" spans="1:8" ht="12.75">
      <c r="A16" s="891"/>
      <c r="B16" s="892"/>
      <c r="C16" s="893" t="s">
        <v>391</v>
      </c>
      <c r="D16" s="894"/>
      <c r="E16" s="894"/>
      <c r="F16" s="894"/>
      <c r="G16" s="894"/>
      <c r="H16" s="895"/>
    </row>
    <row r="17" spans="1:8" ht="12.75">
      <c r="A17" s="891"/>
      <c r="B17" s="892">
        <v>34070</v>
      </c>
      <c r="C17" s="896" t="s">
        <v>3</v>
      </c>
      <c r="D17" s="894">
        <v>8000</v>
      </c>
      <c r="E17" s="894">
        <v>8000</v>
      </c>
      <c r="F17" s="894">
        <v>0</v>
      </c>
      <c r="G17" s="894">
        <v>8000</v>
      </c>
      <c r="H17" s="894">
        <v>0</v>
      </c>
    </row>
    <row r="18" spans="1:8" ht="12.75">
      <c r="A18" s="891"/>
      <c r="B18" s="892">
        <v>34352</v>
      </c>
      <c r="C18" s="897" t="s">
        <v>4</v>
      </c>
      <c r="D18" s="894">
        <v>4380000</v>
      </c>
      <c r="E18" s="894">
        <v>4380000</v>
      </c>
      <c r="F18" s="894">
        <v>0</v>
      </c>
      <c r="G18" s="894">
        <v>4380000</v>
      </c>
      <c r="H18" s="894">
        <v>0</v>
      </c>
    </row>
    <row r="19" spans="1:8" ht="12.75">
      <c r="A19" s="891"/>
      <c r="B19" s="892">
        <v>34352</v>
      </c>
      <c r="C19" s="897" t="s">
        <v>5</v>
      </c>
      <c r="D19" s="894">
        <v>643000</v>
      </c>
      <c r="E19" s="894">
        <v>643000</v>
      </c>
      <c r="F19" s="894">
        <v>0</v>
      </c>
      <c r="G19" s="894">
        <v>643000</v>
      </c>
      <c r="H19" s="894">
        <v>0</v>
      </c>
    </row>
    <row r="20" spans="1:8" ht="13.5" thickBot="1">
      <c r="A20" s="891"/>
      <c r="B20" s="892"/>
      <c r="C20" s="898"/>
      <c r="D20" s="899"/>
      <c r="E20" s="899"/>
      <c r="F20" s="899"/>
      <c r="G20" s="899"/>
      <c r="H20" s="899"/>
    </row>
    <row r="21" spans="1:8" ht="13.5" thickBot="1">
      <c r="A21" s="887"/>
      <c r="B21" s="884"/>
      <c r="C21" s="900" t="s">
        <v>1110</v>
      </c>
      <c r="D21" s="890">
        <f>D23</f>
        <v>0</v>
      </c>
      <c r="E21" s="890">
        <f>E23</f>
        <v>0</v>
      </c>
      <c r="F21" s="890">
        <f>F23</f>
        <v>0</v>
      </c>
      <c r="G21" s="890">
        <f>G23</f>
        <v>0</v>
      </c>
      <c r="H21" s="890">
        <f>H23</f>
        <v>0</v>
      </c>
    </row>
    <row r="22" spans="1:8" ht="12.75">
      <c r="A22" s="891"/>
      <c r="B22" s="892"/>
      <c r="C22" s="893" t="s">
        <v>391</v>
      </c>
      <c r="D22" s="894"/>
      <c r="E22" s="894"/>
      <c r="F22" s="894"/>
      <c r="G22" s="894"/>
      <c r="H22" s="894"/>
    </row>
    <row r="23" spans="1:8" ht="12.75">
      <c r="A23" s="891"/>
      <c r="B23" s="892"/>
      <c r="C23" s="897" t="s">
        <v>394</v>
      </c>
      <c r="D23" s="894">
        <v>0</v>
      </c>
      <c r="E23" s="894">
        <v>0</v>
      </c>
      <c r="F23" s="894">
        <v>0</v>
      </c>
      <c r="G23" s="894">
        <v>0</v>
      </c>
      <c r="H23" s="894">
        <v>0</v>
      </c>
    </row>
    <row r="24" spans="1:8" ht="12.75">
      <c r="A24" s="891"/>
      <c r="B24" s="892"/>
      <c r="C24" s="897"/>
      <c r="D24" s="894"/>
      <c r="E24" s="894"/>
      <c r="F24" s="894"/>
      <c r="G24" s="894"/>
      <c r="H24" s="894"/>
    </row>
    <row r="25" spans="1:8" ht="13.5" thickBot="1">
      <c r="A25" s="901"/>
      <c r="B25" s="902"/>
      <c r="C25" s="897"/>
      <c r="D25" s="894"/>
      <c r="E25" s="894"/>
      <c r="F25" s="894"/>
      <c r="G25" s="894"/>
      <c r="H25" s="899"/>
    </row>
    <row r="26" spans="1:8" ht="13.5" thickBot="1">
      <c r="A26" s="887"/>
      <c r="B26" s="884"/>
      <c r="C26" s="900" t="s">
        <v>1111</v>
      </c>
      <c r="D26" s="890">
        <f>D28</f>
        <v>0</v>
      </c>
      <c r="E26" s="890">
        <f>E28</f>
        <v>0</v>
      </c>
      <c r="F26" s="890">
        <f>F28</f>
        <v>0</v>
      </c>
      <c r="G26" s="890">
        <f>G28</f>
        <v>0</v>
      </c>
      <c r="H26" s="890">
        <f>H28</f>
        <v>0</v>
      </c>
    </row>
    <row r="27" spans="1:8" ht="12.75">
      <c r="A27" s="891"/>
      <c r="B27" s="902"/>
      <c r="C27" s="896" t="s">
        <v>391</v>
      </c>
      <c r="D27" s="894"/>
      <c r="E27" s="894"/>
      <c r="F27" s="894"/>
      <c r="G27" s="894"/>
      <c r="H27" s="894"/>
    </row>
    <row r="28" spans="1:8" ht="12.75">
      <c r="A28" s="891"/>
      <c r="B28" s="902"/>
      <c r="C28" s="896" t="s">
        <v>395</v>
      </c>
      <c r="D28" s="894">
        <v>0</v>
      </c>
      <c r="E28" s="894">
        <v>0</v>
      </c>
      <c r="F28" s="894">
        <v>0</v>
      </c>
      <c r="G28" s="894">
        <v>0</v>
      </c>
      <c r="H28" s="894">
        <v>0</v>
      </c>
    </row>
    <row r="29" spans="1:8" ht="12.75">
      <c r="A29" s="901"/>
      <c r="B29" s="902"/>
      <c r="C29" s="897"/>
      <c r="D29" s="894"/>
      <c r="E29" s="894"/>
      <c r="F29" s="894"/>
      <c r="G29" s="894"/>
      <c r="H29" s="894"/>
    </row>
    <row r="30" spans="1:8" ht="13.5" thickBot="1">
      <c r="A30" s="901"/>
      <c r="B30" s="902"/>
      <c r="C30" s="898"/>
      <c r="D30" s="899"/>
      <c r="E30" s="899"/>
      <c r="F30" s="899"/>
      <c r="G30" s="899"/>
      <c r="H30" s="899"/>
    </row>
    <row r="31" spans="1:8" ht="26.25" thickBot="1">
      <c r="A31" s="903"/>
      <c r="B31" s="884"/>
      <c r="C31" s="904" t="s">
        <v>396</v>
      </c>
      <c r="D31" s="899">
        <f>D15+D21+D26</f>
        <v>5031000</v>
      </c>
      <c r="E31" s="899">
        <f>E15+E21+E26</f>
        <v>5031000</v>
      </c>
      <c r="F31" s="899">
        <f>F15+F21+F26</f>
        <v>0</v>
      </c>
      <c r="G31" s="899">
        <f>G15+G21+G26</f>
        <v>5031000</v>
      </c>
      <c r="H31" s="899">
        <f>H15+H21+H26</f>
        <v>0</v>
      </c>
    </row>
    <row r="32" spans="1:8" ht="12.75">
      <c r="A32" s="905"/>
      <c r="B32" s="906"/>
      <c r="C32" s="907"/>
      <c r="D32" s="905"/>
      <c r="E32" s="905"/>
      <c r="F32" s="905"/>
      <c r="G32" s="905"/>
      <c r="H32" s="905"/>
    </row>
    <row r="33" ht="12.75">
      <c r="A33" s="779" t="s">
        <v>358</v>
      </c>
    </row>
    <row r="34" spans="1:8" ht="13.5">
      <c r="A34" s="908" t="s">
        <v>1112</v>
      </c>
      <c r="C34" s="779"/>
      <c r="D34" s="134"/>
      <c r="E34" s="134"/>
      <c r="F34" s="134"/>
      <c r="G34" s="134"/>
      <c r="H34" s="134"/>
    </row>
    <row r="35" spans="1:8" ht="12.75">
      <c r="A35" s="779" t="s">
        <v>397</v>
      </c>
      <c r="C35" s="779"/>
      <c r="D35" s="134"/>
      <c r="E35" s="134"/>
      <c r="F35" s="134"/>
      <c r="G35" s="134"/>
      <c r="H35" s="134"/>
    </row>
    <row r="36" spans="1:8" ht="12.75">
      <c r="A36" s="780" t="s">
        <v>398</v>
      </c>
      <c r="C36" s="779"/>
      <c r="D36" s="134"/>
      <c r="E36" s="134"/>
      <c r="F36" s="134"/>
      <c r="G36" s="134"/>
      <c r="H36" s="134"/>
    </row>
    <row r="37" ht="12.75">
      <c r="A37" s="779" t="s">
        <v>399</v>
      </c>
    </row>
    <row r="38" spans="1:3" ht="12.75">
      <c r="A38" s="909" t="s">
        <v>400</v>
      </c>
      <c r="C38" s="779"/>
    </row>
    <row r="39" spans="1:7" ht="12.75">
      <c r="A39" s="780" t="s">
        <v>401</v>
      </c>
      <c r="B39" s="134"/>
      <c r="C39" s="780"/>
      <c r="D39" s="134"/>
      <c r="E39" s="134"/>
      <c r="F39" s="134"/>
      <c r="G39" s="134"/>
    </row>
    <row r="40" spans="1:3" ht="12.75">
      <c r="A40" s="780" t="s">
        <v>402</v>
      </c>
      <c r="B40" s="134"/>
      <c r="C40" s="780"/>
    </row>
    <row r="41" spans="1:3" ht="12.75">
      <c r="A41" s="779" t="s">
        <v>403</v>
      </c>
      <c r="C41" s="779"/>
    </row>
    <row r="42" spans="1:3" ht="12.75">
      <c r="A42" s="779" t="s">
        <v>368</v>
      </c>
      <c r="C42" s="779"/>
    </row>
    <row r="43" spans="1:3" ht="12.75">
      <c r="A43"/>
      <c r="C43" s="779"/>
    </row>
    <row r="44" spans="1:3" ht="12.75">
      <c r="A44" s="910" t="s">
        <v>430</v>
      </c>
      <c r="C44" s="779"/>
    </row>
    <row r="46" spans="1:7" ht="12.75">
      <c r="A46" s="834" t="s">
        <v>333</v>
      </c>
      <c r="C46" s="834" t="s">
        <v>371</v>
      </c>
      <c r="F46" s="834" t="s">
        <v>372</v>
      </c>
      <c r="G46" s="834" t="s">
        <v>867</v>
      </c>
    </row>
    <row r="47" spans="1:7" ht="12.75">
      <c r="A47" s="834" t="s">
        <v>335</v>
      </c>
      <c r="C47" s="911">
        <v>39842</v>
      </c>
      <c r="F47" s="834" t="s">
        <v>335</v>
      </c>
      <c r="G47" s="911">
        <v>39842</v>
      </c>
    </row>
  </sheetData>
  <mergeCells count="7">
    <mergeCell ref="G2:H2"/>
    <mergeCell ref="A9:H9"/>
    <mergeCell ref="C11:G11"/>
    <mergeCell ref="A8:H8"/>
    <mergeCell ref="A7:H7"/>
    <mergeCell ref="A10:H10"/>
    <mergeCell ref="G4:H4"/>
  </mergeCells>
  <printOptions horizontalCentered="1"/>
  <pageMargins left="0.5905511811023623" right="0.5905511811023623" top="0.61" bottom="0.6299212598425197" header="0.5118110236220472" footer="0.5118110236220472"/>
  <pageSetup firstPageNumber="34" useFirstPageNumber="1" horizontalDpi="300" verticalDpi="300" orientation="landscape" paperSize="9" scale="75" r:id="rId1"/>
  <headerFooter alignWithMargins="0">
    <oddHeader>&amp;RPříloha č. 8</oddHeader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D22">
      <selection activeCell="I38" sqref="I38"/>
    </sheetView>
  </sheetViews>
  <sheetFormatPr defaultColWidth="9.00390625" defaultRowHeight="12.75"/>
  <cols>
    <col min="1" max="1" width="17.00390625" style="834" customWidth="1"/>
    <col min="2" max="2" width="10.00390625" style="834" customWidth="1"/>
    <col min="3" max="3" width="50.375" style="834" customWidth="1"/>
    <col min="4" max="5" width="17.00390625" style="834" customWidth="1"/>
    <col min="6" max="7" width="17.25390625" style="834" customWidth="1"/>
    <col min="8" max="8" width="17.75390625" style="834" customWidth="1"/>
    <col min="9" max="9" width="17.625" style="834" customWidth="1"/>
    <col min="10" max="16384" width="9.125" style="834" customWidth="1"/>
  </cols>
  <sheetData>
    <row r="1" spans="2:9" ht="12.75">
      <c r="B1" s="875"/>
      <c r="C1" s="938"/>
      <c r="D1" s="669"/>
      <c r="E1" s="669"/>
      <c r="H1" s="1088" t="s">
        <v>6</v>
      </c>
      <c r="I1" s="1088"/>
    </row>
    <row r="2" spans="1:3" ht="12.75">
      <c r="A2" s="834" t="s">
        <v>337</v>
      </c>
      <c r="C2" s="835" t="s">
        <v>851</v>
      </c>
    </row>
    <row r="3" spans="1:3" ht="12.75">
      <c r="A3" s="834" t="s">
        <v>7</v>
      </c>
      <c r="C3" s="939">
        <v>299308</v>
      </c>
    </row>
    <row r="4" spans="1:3" ht="12.75">
      <c r="A4" s="834" t="s">
        <v>8</v>
      </c>
      <c r="C4" s="939"/>
    </row>
    <row r="5" spans="1:3" ht="14.25">
      <c r="A5" s="834" t="s">
        <v>25</v>
      </c>
      <c r="C5" s="939"/>
    </row>
    <row r="6" spans="1:3" ht="12.75">
      <c r="A6" s="834" t="s">
        <v>433</v>
      </c>
      <c r="C6" s="835" t="s">
        <v>2</v>
      </c>
    </row>
    <row r="7" ht="12.75">
      <c r="C7" s="835"/>
    </row>
    <row r="8" spans="1:9" ht="12.75">
      <c r="A8" s="1099" t="s">
        <v>9</v>
      </c>
      <c r="B8" s="1099"/>
      <c r="C8" s="1099"/>
      <c r="D8" s="1099"/>
      <c r="E8" s="1099"/>
      <c r="F8" s="1099"/>
      <c r="G8" s="1099"/>
      <c r="H8" s="1099"/>
      <c r="I8" s="1099"/>
    </row>
    <row r="9" spans="1:9" ht="12.75">
      <c r="A9" s="1100" t="s">
        <v>26</v>
      </c>
      <c r="B9" s="1100"/>
      <c r="C9" s="1100"/>
      <c r="D9" s="1100"/>
      <c r="E9" s="1100"/>
      <c r="F9" s="1100"/>
      <c r="G9" s="1100"/>
      <c r="H9" s="1100"/>
      <c r="I9" s="1100"/>
    </row>
    <row r="10" spans="1:9" ht="12.75">
      <c r="A10" s="1092" t="s">
        <v>10</v>
      </c>
      <c r="B10" s="1092"/>
      <c r="C10" s="1092"/>
      <c r="D10" s="1092"/>
      <c r="E10" s="1092"/>
      <c r="F10" s="1092"/>
      <c r="G10" s="1092"/>
      <c r="H10" s="1092"/>
      <c r="I10" s="1092"/>
    </row>
    <row r="11" spans="2:9" ht="12.75">
      <c r="B11" s="670"/>
      <c r="C11" s="1098"/>
      <c r="D11" s="1098"/>
      <c r="E11" s="1098"/>
      <c r="F11" s="1098"/>
      <c r="G11" s="1098"/>
      <c r="H11" s="1098"/>
      <c r="I11" s="1098"/>
    </row>
    <row r="12" spans="4:9" ht="13.5" thickBot="1">
      <c r="D12" s="940"/>
      <c r="E12" s="176"/>
      <c r="F12" s="176"/>
      <c r="G12" s="176"/>
      <c r="H12" s="176"/>
      <c r="I12" s="876" t="s">
        <v>343</v>
      </c>
    </row>
    <row r="13" spans="1:9" s="882" customFormat="1" ht="90" thickBot="1">
      <c r="A13" s="941" t="s">
        <v>383</v>
      </c>
      <c r="B13" s="941" t="s">
        <v>384</v>
      </c>
      <c r="C13" s="942" t="s">
        <v>830</v>
      </c>
      <c r="D13" s="943" t="s">
        <v>11</v>
      </c>
      <c r="E13" s="944" t="s">
        <v>12</v>
      </c>
      <c r="F13" s="944" t="s">
        <v>27</v>
      </c>
      <c r="G13" s="944" t="s">
        <v>13</v>
      </c>
      <c r="H13" s="944" t="s">
        <v>387</v>
      </c>
      <c r="I13" s="880" t="s">
        <v>388</v>
      </c>
    </row>
    <row r="14" spans="1:9" ht="13.5" thickBot="1">
      <c r="A14" s="883" t="s">
        <v>350</v>
      </c>
      <c r="B14" s="883" t="s">
        <v>351</v>
      </c>
      <c r="C14" s="885" t="s">
        <v>389</v>
      </c>
      <c r="D14" s="945">
        <v>1</v>
      </c>
      <c r="E14" s="885">
        <v>2</v>
      </c>
      <c r="F14" s="885">
        <v>3</v>
      </c>
      <c r="G14" s="885">
        <v>4</v>
      </c>
      <c r="H14" s="885">
        <v>5</v>
      </c>
      <c r="I14" s="885" t="s">
        <v>14</v>
      </c>
    </row>
    <row r="15" spans="1:9" ht="13.5" thickBot="1">
      <c r="A15" s="887"/>
      <c r="B15" s="885"/>
      <c r="C15" s="889" t="s">
        <v>353</v>
      </c>
      <c r="D15" s="890">
        <f aca="true" t="shared" si="0" ref="D15:I15">SUM(D18:D20)</f>
        <v>1425500</v>
      </c>
      <c r="E15" s="890">
        <f t="shared" si="0"/>
        <v>1425500</v>
      </c>
      <c r="F15" s="890">
        <f t="shared" si="0"/>
        <v>0</v>
      </c>
      <c r="G15" s="890">
        <f t="shared" si="0"/>
        <v>0</v>
      </c>
      <c r="H15" s="890">
        <f t="shared" si="0"/>
        <v>1389028.6</v>
      </c>
      <c r="I15" s="890">
        <f t="shared" si="0"/>
        <v>36471.40000000002</v>
      </c>
    </row>
    <row r="16" spans="1:9" ht="12.75">
      <c r="A16" s="891"/>
      <c r="B16" s="918"/>
      <c r="C16" s="893" t="s">
        <v>391</v>
      </c>
      <c r="D16" s="894"/>
      <c r="E16" s="894"/>
      <c r="F16" s="894"/>
      <c r="G16" s="894"/>
      <c r="H16" s="894"/>
      <c r="I16" s="895"/>
    </row>
    <row r="17" spans="1:9" ht="12.75">
      <c r="A17" s="891"/>
      <c r="B17" s="918"/>
      <c r="C17" s="893"/>
      <c r="D17" s="894"/>
      <c r="E17" s="894"/>
      <c r="F17" s="894"/>
      <c r="G17" s="894"/>
      <c r="H17" s="894"/>
      <c r="I17" s="894"/>
    </row>
    <row r="18" spans="1:9" ht="12.75">
      <c r="A18" s="891"/>
      <c r="B18" s="918">
        <v>34001</v>
      </c>
      <c r="C18" s="897" t="s">
        <v>15</v>
      </c>
      <c r="D18" s="894">
        <v>1025500</v>
      </c>
      <c r="E18" s="894">
        <v>1025500</v>
      </c>
      <c r="F18" s="894">
        <v>0</v>
      </c>
      <c r="G18" s="894">
        <v>0</v>
      </c>
      <c r="H18" s="894">
        <v>989028.6</v>
      </c>
      <c r="I18" s="894">
        <f>E18-F18-G18-H18</f>
        <v>36471.40000000002</v>
      </c>
    </row>
    <row r="19" spans="1:9" ht="12.75">
      <c r="A19" s="891"/>
      <c r="B19" s="918">
        <v>34054</v>
      </c>
      <c r="C19" s="897" t="s">
        <v>16</v>
      </c>
      <c r="D19" s="894">
        <v>400000</v>
      </c>
      <c r="E19" s="894">
        <v>400000</v>
      </c>
      <c r="F19" s="894">
        <v>0</v>
      </c>
      <c r="G19" s="894">
        <v>0</v>
      </c>
      <c r="H19" s="894">
        <v>400000</v>
      </c>
      <c r="I19" s="894">
        <f>E19-F19-G19-H19</f>
        <v>0</v>
      </c>
    </row>
    <row r="20" spans="1:9" ht="13.5" thickBot="1">
      <c r="A20" s="891"/>
      <c r="B20" s="923"/>
      <c r="C20" s="898"/>
      <c r="D20" s="899"/>
      <c r="E20" s="899"/>
      <c r="F20" s="899"/>
      <c r="G20" s="899"/>
      <c r="H20" s="899"/>
      <c r="I20" s="899"/>
    </row>
    <row r="21" spans="1:9" ht="13.5" thickBot="1">
      <c r="A21" s="887"/>
      <c r="B21" s="885"/>
      <c r="C21" s="900" t="s">
        <v>17</v>
      </c>
      <c r="D21" s="890">
        <f aca="true" t="shared" si="1" ref="D21:I21">SUM(D23:D25)</f>
        <v>0</v>
      </c>
      <c r="E21" s="890">
        <f t="shared" si="1"/>
        <v>0</v>
      </c>
      <c r="F21" s="890">
        <f t="shared" si="1"/>
        <v>0</v>
      </c>
      <c r="G21" s="890">
        <f t="shared" si="1"/>
        <v>0</v>
      </c>
      <c r="H21" s="890">
        <f t="shared" si="1"/>
        <v>0</v>
      </c>
      <c r="I21" s="890">
        <f t="shared" si="1"/>
        <v>0</v>
      </c>
    </row>
    <row r="22" spans="1:9" ht="12.75">
      <c r="A22" s="891"/>
      <c r="B22" s="918"/>
      <c r="C22" s="893" t="s">
        <v>391</v>
      </c>
      <c r="D22" s="894"/>
      <c r="E22" s="894"/>
      <c r="F22" s="894"/>
      <c r="G22" s="894"/>
      <c r="H22" s="894"/>
      <c r="I22" s="894"/>
    </row>
    <row r="23" spans="1:9" s="882" customFormat="1" ht="15" customHeight="1">
      <c r="A23" s="891"/>
      <c r="B23" s="928"/>
      <c r="C23" s="897" t="s">
        <v>394</v>
      </c>
      <c r="D23" s="946">
        <v>0</v>
      </c>
      <c r="E23" s="946">
        <v>0</v>
      </c>
      <c r="F23" s="946">
        <v>0</v>
      </c>
      <c r="G23" s="946">
        <v>0</v>
      </c>
      <c r="H23" s="946">
        <v>0</v>
      </c>
      <c r="I23" s="894">
        <v>0</v>
      </c>
    </row>
    <row r="24" spans="1:9" ht="12.75">
      <c r="A24" s="891"/>
      <c r="B24" s="929"/>
      <c r="C24" s="897"/>
      <c r="D24" s="894"/>
      <c r="E24" s="894"/>
      <c r="F24" s="894"/>
      <c r="G24" s="894"/>
      <c r="H24" s="894"/>
      <c r="I24" s="894"/>
    </row>
    <row r="25" spans="1:9" ht="13.5" thickBot="1">
      <c r="A25" s="901"/>
      <c r="B25" s="923"/>
      <c r="C25" s="897"/>
      <c r="D25" s="899"/>
      <c r="E25" s="899"/>
      <c r="F25" s="899"/>
      <c r="G25" s="899"/>
      <c r="H25" s="899"/>
      <c r="I25" s="899"/>
    </row>
    <row r="26" spans="1:9" ht="13.5" thickBot="1">
      <c r="A26" s="887"/>
      <c r="B26" s="885"/>
      <c r="C26" s="900" t="s">
        <v>1111</v>
      </c>
      <c r="D26" s="890">
        <f aca="true" t="shared" si="2" ref="D26:I26">SUM(D28:D30)</f>
        <v>0</v>
      </c>
      <c r="E26" s="890">
        <f t="shared" si="2"/>
        <v>0</v>
      </c>
      <c r="F26" s="890">
        <f t="shared" si="2"/>
        <v>0</v>
      </c>
      <c r="G26" s="890">
        <f t="shared" si="2"/>
        <v>0</v>
      </c>
      <c r="H26" s="890">
        <f t="shared" si="2"/>
        <v>0</v>
      </c>
      <c r="I26" s="890">
        <f t="shared" si="2"/>
        <v>0</v>
      </c>
    </row>
    <row r="27" spans="1:9" ht="12.75">
      <c r="A27" s="891"/>
      <c r="B27" s="918"/>
      <c r="C27" s="896" t="s">
        <v>391</v>
      </c>
      <c r="D27" s="894"/>
      <c r="E27" s="894"/>
      <c r="F27" s="894"/>
      <c r="G27" s="894"/>
      <c r="H27" s="894"/>
      <c r="I27" s="894"/>
    </row>
    <row r="28" spans="1:9" ht="12.75">
      <c r="A28" s="891"/>
      <c r="B28" s="929"/>
      <c r="C28" s="896" t="s">
        <v>395</v>
      </c>
      <c r="D28" s="894">
        <v>0</v>
      </c>
      <c r="E28" s="894">
        <v>0</v>
      </c>
      <c r="F28" s="894">
        <v>0</v>
      </c>
      <c r="G28" s="894">
        <v>0</v>
      </c>
      <c r="H28" s="894">
        <v>0</v>
      </c>
      <c r="I28" s="894">
        <f>E28-F28-G28-H28</f>
        <v>0</v>
      </c>
    </row>
    <row r="29" spans="1:9" ht="12.75">
      <c r="A29" s="901"/>
      <c r="B29" s="929"/>
      <c r="C29" s="897"/>
      <c r="D29" s="894"/>
      <c r="E29" s="894"/>
      <c r="F29" s="894"/>
      <c r="G29" s="894"/>
      <c r="H29" s="894"/>
      <c r="I29" s="894"/>
    </row>
    <row r="30" spans="1:9" ht="13.5" thickBot="1">
      <c r="A30" s="901"/>
      <c r="B30" s="947"/>
      <c r="C30" s="898"/>
      <c r="D30" s="899"/>
      <c r="E30" s="899"/>
      <c r="F30" s="899"/>
      <c r="G30" s="899"/>
      <c r="H30" s="899"/>
      <c r="I30" s="899"/>
    </row>
    <row r="31" spans="1:9" ht="26.25" thickBot="1">
      <c r="A31" s="903"/>
      <c r="B31" s="947"/>
      <c r="C31" s="904" t="s">
        <v>18</v>
      </c>
      <c r="D31" s="899">
        <f aca="true" t="shared" si="3" ref="D31:I31">D15+D21+D26</f>
        <v>1425500</v>
      </c>
      <c r="E31" s="899">
        <f t="shared" si="3"/>
        <v>1425500</v>
      </c>
      <c r="F31" s="899">
        <f t="shared" si="3"/>
        <v>0</v>
      </c>
      <c r="G31" s="899">
        <f t="shared" si="3"/>
        <v>0</v>
      </c>
      <c r="H31" s="899">
        <f t="shared" si="3"/>
        <v>1389028.6</v>
      </c>
      <c r="I31" s="899">
        <f t="shared" si="3"/>
        <v>36471.40000000002</v>
      </c>
    </row>
    <row r="32" ht="12.75">
      <c r="C32" s="779"/>
    </row>
    <row r="33" spans="1:3" ht="12.75">
      <c r="A33" s="834" t="s">
        <v>358</v>
      </c>
      <c r="C33" s="779"/>
    </row>
    <row r="34" spans="1:9" ht="14.25">
      <c r="A34" s="869" t="s">
        <v>28</v>
      </c>
      <c r="C34" s="779"/>
      <c r="D34" s="134"/>
      <c r="E34" s="134"/>
      <c r="F34" s="134"/>
      <c r="G34" s="134"/>
      <c r="H34" s="134"/>
      <c r="I34" s="134"/>
    </row>
    <row r="35" spans="1:9" ht="12.75">
      <c r="A35" s="834" t="s">
        <v>397</v>
      </c>
      <c r="C35" s="779"/>
      <c r="D35" s="134"/>
      <c r="E35" s="134"/>
      <c r="F35" s="134"/>
      <c r="G35" s="134"/>
      <c r="H35" s="134"/>
      <c r="I35" s="134"/>
    </row>
    <row r="36" spans="1:3" ht="12.75">
      <c r="A36" s="134" t="s">
        <v>19</v>
      </c>
      <c r="C36" s="779"/>
    </row>
    <row r="37" spans="1:3" ht="12.75">
      <c r="A37" s="834" t="s">
        <v>399</v>
      </c>
      <c r="C37" s="779"/>
    </row>
    <row r="38" spans="1:3" ht="12.75">
      <c r="A38" s="834" t="s">
        <v>20</v>
      </c>
      <c r="C38" s="779"/>
    </row>
    <row r="39" spans="1:3" ht="12.75">
      <c r="A39" s="834" t="s">
        <v>21</v>
      </c>
      <c r="C39" s="779"/>
    </row>
    <row r="40" spans="1:3" ht="12.75">
      <c r="A40" s="834" t="s">
        <v>22</v>
      </c>
      <c r="C40" s="779"/>
    </row>
    <row r="41" spans="1:3" ht="12.75">
      <c r="A41" s="834" t="s">
        <v>23</v>
      </c>
      <c r="C41" s="779"/>
    </row>
    <row r="42" spans="1:3" ht="12.75">
      <c r="A42" s="834" t="s">
        <v>24</v>
      </c>
      <c r="C42" s="779"/>
    </row>
    <row r="43" ht="12.75">
      <c r="C43" s="779"/>
    </row>
    <row r="44" ht="12.75">
      <c r="A44" s="776" t="s">
        <v>430</v>
      </c>
    </row>
    <row r="46" spans="1:8" ht="12.75">
      <c r="A46" s="834" t="s">
        <v>333</v>
      </c>
      <c r="B46" s="834" t="s">
        <v>865</v>
      </c>
      <c r="G46" s="834" t="s">
        <v>372</v>
      </c>
      <c r="H46" s="834" t="s">
        <v>867</v>
      </c>
    </row>
    <row r="47" spans="1:8" ht="12.75">
      <c r="A47" s="834" t="s">
        <v>335</v>
      </c>
      <c r="B47" s="911">
        <v>39835</v>
      </c>
      <c r="G47" s="834" t="s">
        <v>335</v>
      </c>
      <c r="H47" s="911">
        <v>39835</v>
      </c>
    </row>
    <row r="48" ht="12.75">
      <c r="B48" s="948"/>
    </row>
  </sheetData>
  <mergeCells count="5">
    <mergeCell ref="C11:I11"/>
    <mergeCell ref="H1:I1"/>
    <mergeCell ref="A8:I8"/>
    <mergeCell ref="A9:I9"/>
    <mergeCell ref="A10:I10"/>
  </mergeCells>
  <printOptions horizontalCentered="1"/>
  <pageMargins left="0.5905511811023623" right="0.5905511811023623" top="0.68" bottom="0.19" header="0.5118110236220472" footer="0.19"/>
  <pageSetup firstPageNumber="35" useFirstPageNumber="1" horizontalDpi="300" verticalDpi="300" orientation="landscape" paperSize="9" scale="75" r:id="rId1"/>
  <headerFooter alignWithMargins="0">
    <oddHeader>&amp;RPříloha č. 8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122"/>
  <sheetViews>
    <sheetView workbookViewId="0" topLeftCell="A1">
      <pane xSplit="1" ySplit="1" topLeftCell="C11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29" sqref="G129"/>
    </sheetView>
  </sheetViews>
  <sheetFormatPr defaultColWidth="9.00390625" defaultRowHeight="12.75" outlineLevelRow="1"/>
  <cols>
    <col min="1" max="1" width="5.25390625" style="22" customWidth="1"/>
    <col min="2" max="2" width="36.00390625" style="7" customWidth="1"/>
    <col min="3" max="5" width="12.625" style="7" customWidth="1"/>
    <col min="6" max="6" width="7.00390625" style="7" customWidth="1"/>
    <col min="7" max="7" width="65.875" style="7" customWidth="1"/>
    <col min="8" max="8" width="10.875" style="7" bestFit="1" customWidth="1"/>
    <col min="9" max="17" width="9.125" style="7" customWidth="1"/>
    <col min="18" max="18" width="8.875" style="7" customWidth="1"/>
    <col min="19" max="20" width="9.125" style="7" customWidth="1"/>
    <col min="21" max="22" width="8.875" style="7" customWidth="1"/>
    <col min="23" max="16384" width="9.125" style="7" customWidth="1"/>
  </cols>
  <sheetData>
    <row r="1" spans="1:7" s="3" customFormat="1" ht="36.75" customHeight="1">
      <c r="A1" s="1" t="s">
        <v>590</v>
      </c>
      <c r="B1" s="2" t="s">
        <v>591</v>
      </c>
      <c r="C1" s="1" t="s">
        <v>135</v>
      </c>
      <c r="D1" s="1" t="s">
        <v>627</v>
      </c>
      <c r="E1" s="1" t="s">
        <v>628</v>
      </c>
      <c r="F1" s="1" t="s">
        <v>558</v>
      </c>
      <c r="G1" s="1" t="s">
        <v>559</v>
      </c>
    </row>
    <row r="2" spans="1:7" ht="13.5" customHeight="1">
      <c r="A2" s="4">
        <v>1111</v>
      </c>
      <c r="B2" s="5" t="s">
        <v>592</v>
      </c>
      <c r="C2" s="13">
        <v>215876000</v>
      </c>
      <c r="D2" s="13">
        <v>215876000</v>
      </c>
      <c r="E2" s="13">
        <v>238090400.12</v>
      </c>
      <c r="F2" s="13">
        <f>E2/D2*100</f>
        <v>110.2903519242528</v>
      </c>
      <c r="G2" s="6"/>
    </row>
    <row r="3" spans="1:7" ht="13.5" customHeight="1">
      <c r="A3" s="4">
        <v>1112</v>
      </c>
      <c r="B3" s="5" t="s">
        <v>593</v>
      </c>
      <c r="C3" s="13">
        <v>50000000</v>
      </c>
      <c r="D3" s="13">
        <v>50000000</v>
      </c>
      <c r="E3" s="13">
        <v>81439498.29</v>
      </c>
      <c r="F3" s="13">
        <f>E3/D3*100</f>
        <v>162.87899658000003</v>
      </c>
      <c r="G3" s="6"/>
    </row>
    <row r="4" spans="1:7" ht="13.5" customHeight="1">
      <c r="A4" s="4">
        <v>1113</v>
      </c>
      <c r="B4" s="5" t="s">
        <v>594</v>
      </c>
      <c r="C4" s="13">
        <v>10000000</v>
      </c>
      <c r="D4" s="13">
        <v>10000000</v>
      </c>
      <c r="E4" s="13">
        <v>18886403.83</v>
      </c>
      <c r="F4" s="13">
        <f>E4/D4*100</f>
        <v>188.86403829999998</v>
      </c>
      <c r="G4" s="6"/>
    </row>
    <row r="5" spans="1:7" ht="13.5" customHeight="1">
      <c r="A5" s="4">
        <v>1121</v>
      </c>
      <c r="B5" s="5" t="s">
        <v>595</v>
      </c>
      <c r="C5" s="13">
        <v>315000000</v>
      </c>
      <c r="D5" s="13">
        <v>315000000</v>
      </c>
      <c r="E5" s="13">
        <v>331679459</v>
      </c>
      <c r="F5" s="13">
        <f>E5/D5*100</f>
        <v>105.29506634920635</v>
      </c>
      <c r="G5" s="6"/>
    </row>
    <row r="6" spans="1:7" ht="13.5" customHeight="1">
      <c r="A6" s="4">
        <v>1122</v>
      </c>
      <c r="B6" s="5" t="s">
        <v>596</v>
      </c>
      <c r="C6" s="13">
        <v>103055000</v>
      </c>
      <c r="D6" s="13">
        <v>105630000</v>
      </c>
      <c r="E6" s="13">
        <v>70033000</v>
      </c>
      <c r="F6" s="13">
        <f>E6/D6*100</f>
        <v>66.30029347723185</v>
      </c>
      <c r="G6" s="1067" t="s">
        <v>406</v>
      </c>
    </row>
    <row r="7" spans="1:7" ht="13.5" customHeight="1">
      <c r="A7" s="4"/>
      <c r="B7" s="5"/>
      <c r="C7" s="13"/>
      <c r="D7" s="13"/>
      <c r="E7" s="13"/>
      <c r="F7" s="13"/>
      <c r="G7" s="1066"/>
    </row>
    <row r="8" spans="1:7" ht="13.5" customHeight="1">
      <c r="A8" s="4"/>
      <c r="B8" s="5"/>
      <c r="C8" s="13"/>
      <c r="D8" s="13"/>
      <c r="E8" s="13"/>
      <c r="F8" s="13"/>
      <c r="G8" s="1066"/>
    </row>
    <row r="9" spans="1:7" ht="13.5" customHeight="1">
      <c r="A9" s="4">
        <v>1211</v>
      </c>
      <c r="B9" s="5" t="s">
        <v>597</v>
      </c>
      <c r="C9" s="13">
        <v>500000000</v>
      </c>
      <c r="D9" s="13">
        <v>500000000</v>
      </c>
      <c r="E9" s="13">
        <v>471806854.97</v>
      </c>
      <c r="F9" s="13">
        <f>E9/D9*100</f>
        <v>94.361370994</v>
      </c>
      <c r="G9" s="6"/>
    </row>
    <row r="10" spans="1:7" ht="13.5" customHeight="1" thickBot="1">
      <c r="A10" s="4">
        <v>1511</v>
      </c>
      <c r="B10" s="5" t="s">
        <v>598</v>
      </c>
      <c r="C10" s="13">
        <v>41000000</v>
      </c>
      <c r="D10" s="13">
        <v>41000000</v>
      </c>
      <c r="E10" s="13">
        <v>51566653</v>
      </c>
      <c r="F10" s="13">
        <f>E10/D10*100</f>
        <v>125.77232439024391</v>
      </c>
      <c r="G10" s="6"/>
    </row>
    <row r="11" spans="1:8" ht="13.5" customHeight="1" thickBot="1">
      <c r="A11" s="4"/>
      <c r="B11" s="9" t="s">
        <v>599</v>
      </c>
      <c r="C11" s="23">
        <f>C2+C3+C4+C5+C6+C9+C10</f>
        <v>1234931000</v>
      </c>
      <c r="D11" s="23">
        <f>D2+D3+D4+D5+D6+D9+D10</f>
        <v>1237506000</v>
      </c>
      <c r="E11" s="23">
        <f>E2+E3+E4+E5+E6+E9+E10</f>
        <v>1263502269.21</v>
      </c>
      <c r="F11" s="23">
        <f>E11/D11*100</f>
        <v>102.10069843782577</v>
      </c>
      <c r="G11" s="6" t="s">
        <v>907</v>
      </c>
      <c r="H11" s="10"/>
    </row>
    <row r="12" spans="1:7" ht="13.5" customHeight="1">
      <c r="A12" s="4">
        <v>1332</v>
      </c>
      <c r="B12" s="5" t="s">
        <v>600</v>
      </c>
      <c r="C12" s="13">
        <v>50000</v>
      </c>
      <c r="D12" s="13">
        <v>50000</v>
      </c>
      <c r="E12" s="13">
        <v>48900</v>
      </c>
      <c r="F12" s="13">
        <f>E12/D12*100</f>
        <v>97.8</v>
      </c>
      <c r="G12" s="6" t="s">
        <v>601</v>
      </c>
    </row>
    <row r="13" spans="1:7" ht="13.5" customHeight="1">
      <c r="A13" s="4">
        <v>1334</v>
      </c>
      <c r="B13" s="5" t="s">
        <v>602</v>
      </c>
      <c r="C13" s="13">
        <v>100000</v>
      </c>
      <c r="D13" s="13">
        <v>100000</v>
      </c>
      <c r="E13" s="13">
        <v>130569</v>
      </c>
      <c r="F13" s="13">
        <f>E13/D13*100</f>
        <v>130.569</v>
      </c>
      <c r="G13" s="6" t="s">
        <v>603</v>
      </c>
    </row>
    <row r="14" spans="1:7" ht="13.5" customHeight="1">
      <c r="A14" s="4">
        <v>1335</v>
      </c>
      <c r="B14" s="5" t="s">
        <v>561</v>
      </c>
      <c r="C14" s="13">
        <v>0</v>
      </c>
      <c r="D14" s="13">
        <v>0</v>
      </c>
      <c r="E14" s="13">
        <v>5230</v>
      </c>
      <c r="F14" s="13">
        <v>0</v>
      </c>
      <c r="G14" s="6"/>
    </row>
    <row r="15" spans="1:7" ht="13.5" customHeight="1">
      <c r="A15" s="4">
        <v>1337</v>
      </c>
      <c r="B15" s="5" t="s">
        <v>604</v>
      </c>
      <c r="C15" s="13">
        <v>43000000</v>
      </c>
      <c r="D15" s="13">
        <v>43000000</v>
      </c>
      <c r="E15" s="13">
        <v>42709875.18</v>
      </c>
      <c r="F15" s="13">
        <f aca="true" t="shared" si="0" ref="F15:F22">E15/D15*100</f>
        <v>99.32529111627908</v>
      </c>
      <c r="G15" s="6"/>
    </row>
    <row r="16" spans="1:7" ht="13.5" customHeight="1">
      <c r="A16" s="4">
        <v>1341</v>
      </c>
      <c r="B16" s="5" t="s">
        <v>605</v>
      </c>
      <c r="C16" s="13">
        <v>2800000</v>
      </c>
      <c r="D16" s="13">
        <v>2800000</v>
      </c>
      <c r="E16" s="13">
        <v>2765260.05</v>
      </c>
      <c r="F16" s="13">
        <f t="shared" si="0"/>
        <v>98.7592875</v>
      </c>
      <c r="G16" s="11"/>
    </row>
    <row r="17" spans="1:7" ht="13.5" customHeight="1">
      <c r="A17" s="4">
        <v>1342</v>
      </c>
      <c r="B17" s="5" t="s">
        <v>84</v>
      </c>
      <c r="C17" s="13">
        <v>500000</v>
      </c>
      <c r="D17" s="13">
        <v>500000</v>
      </c>
      <c r="E17" s="13">
        <v>671510</v>
      </c>
      <c r="F17" s="13">
        <f t="shared" si="0"/>
        <v>134.30200000000002</v>
      </c>
      <c r="G17" s="6"/>
    </row>
    <row r="18" spans="1:7" ht="13.5" customHeight="1">
      <c r="A18" s="4">
        <v>1343</v>
      </c>
      <c r="B18" s="5" t="s">
        <v>85</v>
      </c>
      <c r="C18" s="13">
        <v>5000000</v>
      </c>
      <c r="D18" s="13">
        <v>5000000</v>
      </c>
      <c r="E18" s="13">
        <v>5082402</v>
      </c>
      <c r="F18" s="13">
        <f t="shared" si="0"/>
        <v>101.64804000000001</v>
      </c>
      <c r="G18" s="6"/>
    </row>
    <row r="19" spans="1:7" ht="13.5" customHeight="1">
      <c r="A19" s="4">
        <v>1344</v>
      </c>
      <c r="B19" s="5" t="s">
        <v>86</v>
      </c>
      <c r="C19" s="13">
        <v>100000</v>
      </c>
      <c r="D19" s="13">
        <v>100000</v>
      </c>
      <c r="E19" s="13">
        <v>102835.5</v>
      </c>
      <c r="F19" s="13">
        <f t="shared" si="0"/>
        <v>102.8355</v>
      </c>
      <c r="G19" s="6"/>
    </row>
    <row r="20" spans="1:7" ht="13.5" customHeight="1">
      <c r="A20" s="4">
        <v>1345</v>
      </c>
      <c r="B20" s="5" t="s">
        <v>87</v>
      </c>
      <c r="C20" s="13">
        <v>1000000</v>
      </c>
      <c r="D20" s="13">
        <v>1000000</v>
      </c>
      <c r="E20" s="13">
        <v>1098005</v>
      </c>
      <c r="F20" s="13">
        <f t="shared" si="0"/>
        <v>109.80049999999999</v>
      </c>
      <c r="G20" s="12"/>
    </row>
    <row r="21" spans="1:7" ht="13.5" customHeight="1">
      <c r="A21" s="4">
        <v>1346</v>
      </c>
      <c r="B21" s="5" t="s">
        <v>88</v>
      </c>
      <c r="C21" s="13">
        <v>300000</v>
      </c>
      <c r="D21" s="13">
        <v>300000</v>
      </c>
      <c r="E21" s="13">
        <v>211840</v>
      </c>
      <c r="F21" s="13">
        <f t="shared" si="0"/>
        <v>70.61333333333333</v>
      </c>
      <c r="G21" s="6"/>
    </row>
    <row r="22" spans="1:7" ht="13.5" customHeight="1">
      <c r="A22" s="4">
        <v>1347</v>
      </c>
      <c r="B22" s="5" t="s">
        <v>89</v>
      </c>
      <c r="C22" s="13">
        <v>15000000</v>
      </c>
      <c r="D22" s="13">
        <v>15000000</v>
      </c>
      <c r="E22" s="13">
        <v>19420624</v>
      </c>
      <c r="F22" s="13">
        <f t="shared" si="0"/>
        <v>129.47082666666668</v>
      </c>
      <c r="G22" s="6" t="s">
        <v>90</v>
      </c>
    </row>
    <row r="23" spans="1:7" ht="13.5" customHeight="1">
      <c r="A23" s="4">
        <v>1349</v>
      </c>
      <c r="B23" s="5" t="s">
        <v>560</v>
      </c>
      <c r="C23" s="13">
        <v>0</v>
      </c>
      <c r="D23" s="13">
        <v>0</v>
      </c>
      <c r="E23" s="13">
        <v>500</v>
      </c>
      <c r="F23" s="13">
        <v>0</v>
      </c>
      <c r="G23" s="6"/>
    </row>
    <row r="24" spans="1:7" ht="13.5" customHeight="1">
      <c r="A24" s="4">
        <v>1351</v>
      </c>
      <c r="B24" s="5" t="s">
        <v>91</v>
      </c>
      <c r="C24" s="13">
        <v>11000000</v>
      </c>
      <c r="D24" s="13">
        <v>11000000</v>
      </c>
      <c r="E24" s="13">
        <v>13015444.94</v>
      </c>
      <c r="F24" s="13">
        <f>E24/D24*100</f>
        <v>118.32222672727272</v>
      </c>
      <c r="G24" s="6" t="s">
        <v>92</v>
      </c>
    </row>
    <row r="25" spans="1:7" ht="13.5" customHeight="1">
      <c r="A25" s="4">
        <v>1351</v>
      </c>
      <c r="B25" s="5" t="s">
        <v>91</v>
      </c>
      <c r="C25" s="13">
        <v>0</v>
      </c>
      <c r="D25" s="13">
        <v>1900000</v>
      </c>
      <c r="E25" s="13">
        <v>1900000</v>
      </c>
      <c r="F25" s="13">
        <f>E25/D25*100</f>
        <v>100</v>
      </c>
      <c r="G25" s="1067" t="s">
        <v>407</v>
      </c>
    </row>
    <row r="26" spans="1:7" ht="13.5" customHeight="1">
      <c r="A26" s="4"/>
      <c r="B26" s="5"/>
      <c r="C26" s="13"/>
      <c r="D26" s="13"/>
      <c r="E26" s="13"/>
      <c r="F26" s="13"/>
      <c r="G26" s="1067"/>
    </row>
    <row r="27" spans="1:7" ht="13.5" customHeight="1">
      <c r="A27" s="4">
        <v>1353</v>
      </c>
      <c r="B27" s="5" t="s">
        <v>93</v>
      </c>
      <c r="C27" s="13"/>
      <c r="D27" s="13"/>
      <c r="E27" s="13"/>
      <c r="F27" s="13"/>
      <c r="G27" s="8"/>
    </row>
    <row r="28" spans="1:7" ht="13.5" customHeight="1">
      <c r="A28" s="4"/>
      <c r="B28" s="5" t="s">
        <v>94</v>
      </c>
      <c r="C28" s="13">
        <v>2500000</v>
      </c>
      <c r="D28" s="13">
        <v>2500000</v>
      </c>
      <c r="E28" s="13">
        <v>3273000</v>
      </c>
      <c r="F28" s="13">
        <f>E28/D28*100</f>
        <v>130.92</v>
      </c>
      <c r="G28" s="8"/>
    </row>
    <row r="29" spans="1:7" ht="13.5" customHeight="1">
      <c r="A29" s="4">
        <v>1361</v>
      </c>
      <c r="B29" s="5" t="s">
        <v>95</v>
      </c>
      <c r="C29" s="13">
        <v>24000000</v>
      </c>
      <c r="D29" s="13">
        <v>24000000</v>
      </c>
      <c r="E29" s="13">
        <v>29577800</v>
      </c>
      <c r="F29" s="13">
        <f>E29/D29*100</f>
        <v>123.24083333333333</v>
      </c>
      <c r="G29" s="6" t="s">
        <v>583</v>
      </c>
    </row>
    <row r="30" spans="1:7" ht="13.5" customHeight="1">
      <c r="A30" s="4">
        <v>1361</v>
      </c>
      <c r="B30" s="5" t="s">
        <v>96</v>
      </c>
      <c r="C30" s="13">
        <v>37513000</v>
      </c>
      <c r="D30" s="13">
        <v>37513000</v>
      </c>
      <c r="E30" s="13">
        <v>35600020</v>
      </c>
      <c r="F30" s="13">
        <f>E30/D30*100</f>
        <v>94.9004878308853</v>
      </c>
      <c r="G30" s="1065" t="s">
        <v>428</v>
      </c>
    </row>
    <row r="31" spans="1:7" ht="13.5" customHeight="1">
      <c r="A31" s="4"/>
      <c r="B31" s="5"/>
      <c r="C31" s="13"/>
      <c r="D31" s="13"/>
      <c r="E31" s="13"/>
      <c r="F31" s="13"/>
      <c r="G31" s="1066"/>
    </row>
    <row r="32" spans="1:7" ht="13.5" customHeight="1">
      <c r="A32" s="4"/>
      <c r="B32" s="5"/>
      <c r="C32" s="13"/>
      <c r="D32" s="13"/>
      <c r="E32" s="13"/>
      <c r="F32" s="13"/>
      <c r="G32" s="1066"/>
    </row>
    <row r="33" spans="1:7" ht="13.5" customHeight="1">
      <c r="A33" s="4"/>
      <c r="B33" s="5"/>
      <c r="C33" s="13"/>
      <c r="D33" s="13"/>
      <c r="E33" s="13"/>
      <c r="F33" s="13"/>
      <c r="G33" s="1066"/>
    </row>
    <row r="34" spans="1:7" ht="13.5" customHeight="1" thickBot="1">
      <c r="A34" s="4"/>
      <c r="B34" s="5"/>
      <c r="C34" s="13"/>
      <c r="D34" s="13"/>
      <c r="E34" s="13"/>
      <c r="F34" s="13"/>
      <c r="G34" s="1066"/>
    </row>
    <row r="35" spans="1:8" ht="13.5" customHeight="1" thickBot="1">
      <c r="A35" s="4"/>
      <c r="B35" s="9" t="s">
        <v>97</v>
      </c>
      <c r="C35" s="23">
        <f>C12+C13+C15+C16+C17+C18+C19+C20+C21+C22+C24+C28+C29+C30</f>
        <v>142863000</v>
      </c>
      <c r="D35" s="23">
        <f>SUM(D12:D32)</f>
        <v>144763000</v>
      </c>
      <c r="E35" s="23">
        <f>SUM(E12:E32)</f>
        <v>155613815.67</v>
      </c>
      <c r="F35" s="23">
        <f aca="true" t="shared" si="1" ref="F35:F41">E35/D35*100</f>
        <v>107.4955725357999</v>
      </c>
      <c r="G35" s="12"/>
      <c r="H35" s="10"/>
    </row>
    <row r="36" spans="1:7" ht="13.5" customHeight="1" thickBot="1">
      <c r="A36" s="4"/>
      <c r="B36" s="14" t="s">
        <v>98</v>
      </c>
      <c r="C36" s="24">
        <f>C11+C35</f>
        <v>1377794000</v>
      </c>
      <c r="D36" s="24">
        <f>D11+D35</f>
        <v>1382269000</v>
      </c>
      <c r="E36" s="24">
        <f>E11+E35</f>
        <v>1419116084.88</v>
      </c>
      <c r="F36" s="24">
        <f t="shared" si="1"/>
        <v>102.66569566994559</v>
      </c>
      <c r="G36" s="15"/>
    </row>
    <row r="37" spans="1:7" ht="13.5" customHeight="1">
      <c r="A37" s="4">
        <v>2111</v>
      </c>
      <c r="B37" s="5" t="s">
        <v>99</v>
      </c>
      <c r="C37" s="13">
        <v>1210000</v>
      </c>
      <c r="D37" s="13">
        <v>1210000</v>
      </c>
      <c r="E37" s="13">
        <v>1441733</v>
      </c>
      <c r="F37" s="13">
        <f t="shared" si="1"/>
        <v>119.15148760330578</v>
      </c>
      <c r="G37" s="6" t="s">
        <v>100</v>
      </c>
    </row>
    <row r="38" spans="1:7" ht="13.5" customHeight="1">
      <c r="A38" s="4">
        <v>2111</v>
      </c>
      <c r="B38" s="5" t="s">
        <v>99</v>
      </c>
      <c r="C38" s="13">
        <v>1100000</v>
      </c>
      <c r="D38" s="13">
        <v>1100000</v>
      </c>
      <c r="E38" s="13">
        <v>827401</v>
      </c>
      <c r="F38" s="13">
        <f t="shared" si="1"/>
        <v>75.21827272727273</v>
      </c>
      <c r="G38" s="6" t="s">
        <v>101</v>
      </c>
    </row>
    <row r="39" spans="1:7" ht="13.5" customHeight="1">
      <c r="A39" s="4">
        <v>2111</v>
      </c>
      <c r="B39" s="5" t="s">
        <v>99</v>
      </c>
      <c r="C39" s="13">
        <v>280000</v>
      </c>
      <c r="D39" s="13">
        <v>280000</v>
      </c>
      <c r="E39" s="13">
        <v>274188</v>
      </c>
      <c r="F39" s="13">
        <f t="shared" si="1"/>
        <v>97.92428571428572</v>
      </c>
      <c r="G39" s="6" t="s">
        <v>102</v>
      </c>
    </row>
    <row r="40" spans="1:7" ht="13.5" customHeight="1">
      <c r="A40" s="4">
        <v>2111</v>
      </c>
      <c r="B40" s="5" t="s">
        <v>99</v>
      </c>
      <c r="C40" s="13">
        <v>6000</v>
      </c>
      <c r="D40" s="13">
        <v>6000</v>
      </c>
      <c r="E40" s="13">
        <v>4578</v>
      </c>
      <c r="F40" s="13">
        <f t="shared" si="1"/>
        <v>76.3</v>
      </c>
      <c r="G40" s="6" t="s">
        <v>534</v>
      </c>
    </row>
    <row r="41" spans="1:7" ht="13.5" customHeight="1">
      <c r="A41" s="4">
        <v>2111</v>
      </c>
      <c r="B41" s="5" t="s">
        <v>99</v>
      </c>
      <c r="C41" s="13">
        <v>0</v>
      </c>
      <c r="D41" s="13">
        <v>2432</v>
      </c>
      <c r="E41" s="13">
        <v>2432</v>
      </c>
      <c r="F41" s="13">
        <f t="shared" si="1"/>
        <v>100</v>
      </c>
      <c r="G41" s="6" t="s">
        <v>620</v>
      </c>
    </row>
    <row r="42" spans="1:7" ht="13.5" customHeight="1">
      <c r="A42" s="4">
        <v>2111</v>
      </c>
      <c r="B42" s="5" t="s">
        <v>99</v>
      </c>
      <c r="C42" s="13">
        <v>0</v>
      </c>
      <c r="D42" s="13">
        <v>0</v>
      </c>
      <c r="E42" s="13">
        <v>44</v>
      </c>
      <c r="F42" s="13">
        <v>0</v>
      </c>
      <c r="G42" s="6" t="s">
        <v>495</v>
      </c>
    </row>
    <row r="43" spans="1:7" ht="13.5" customHeight="1">
      <c r="A43" s="4">
        <v>2111</v>
      </c>
      <c r="B43" s="5" t="s">
        <v>99</v>
      </c>
      <c r="C43" s="13">
        <v>0</v>
      </c>
      <c r="D43" s="13">
        <v>0</v>
      </c>
      <c r="E43" s="13">
        <v>12500</v>
      </c>
      <c r="F43" s="13">
        <v>0</v>
      </c>
      <c r="G43" s="6" t="s">
        <v>507</v>
      </c>
    </row>
    <row r="44" spans="1:7" ht="13.5" customHeight="1">
      <c r="A44" s="4">
        <v>2111</v>
      </c>
      <c r="B44" s="5" t="s">
        <v>99</v>
      </c>
      <c r="C44" s="13">
        <v>0</v>
      </c>
      <c r="D44" s="13">
        <v>0</v>
      </c>
      <c r="E44" s="13">
        <v>5693</v>
      </c>
      <c r="F44" s="13">
        <v>0</v>
      </c>
      <c r="G44" s="6" t="s">
        <v>510</v>
      </c>
    </row>
    <row r="45" spans="1:7" ht="13.5" customHeight="1">
      <c r="A45" s="4">
        <v>2111</v>
      </c>
      <c r="B45" s="5" t="s">
        <v>99</v>
      </c>
      <c r="C45" s="13">
        <v>0</v>
      </c>
      <c r="D45" s="13">
        <v>96500</v>
      </c>
      <c r="E45" s="13">
        <v>96500</v>
      </c>
      <c r="F45" s="13">
        <f>E45/D45*100</f>
        <v>100</v>
      </c>
      <c r="G45" s="6" t="s">
        <v>629</v>
      </c>
    </row>
    <row r="46" spans="1:7" ht="13.5" customHeight="1">
      <c r="A46" s="4">
        <v>2112</v>
      </c>
      <c r="B46" s="5" t="s">
        <v>535</v>
      </c>
      <c r="C46" s="13">
        <v>7000</v>
      </c>
      <c r="D46" s="13">
        <v>7000</v>
      </c>
      <c r="E46" s="13">
        <v>10929</v>
      </c>
      <c r="F46" s="13">
        <f>E46/D46*100</f>
        <v>156.12857142857143</v>
      </c>
      <c r="G46" s="6" t="s">
        <v>536</v>
      </c>
    </row>
    <row r="47" spans="1:7" ht="13.5" customHeight="1">
      <c r="A47" s="4">
        <v>2122</v>
      </c>
      <c r="B47" s="5" t="s">
        <v>526</v>
      </c>
      <c r="C47" s="13">
        <v>0</v>
      </c>
      <c r="D47" s="13">
        <v>6555000</v>
      </c>
      <c r="E47" s="13">
        <v>6555000</v>
      </c>
      <c r="F47" s="13">
        <f>E47/D47*100</f>
        <v>100</v>
      </c>
      <c r="G47" s="6" t="s">
        <v>630</v>
      </c>
    </row>
    <row r="48" spans="1:7" ht="13.5" customHeight="1">
      <c r="A48" s="4">
        <v>2133</v>
      </c>
      <c r="B48" s="5" t="s">
        <v>562</v>
      </c>
      <c r="C48" s="13">
        <v>4227000</v>
      </c>
      <c r="D48" s="13">
        <v>0</v>
      </c>
      <c r="E48" s="13">
        <v>0</v>
      </c>
      <c r="F48" s="13">
        <v>0</v>
      </c>
      <c r="G48" s="6" t="s">
        <v>137</v>
      </c>
    </row>
    <row r="49" spans="1:7" ht="13.5" customHeight="1">
      <c r="A49" s="4">
        <v>2141</v>
      </c>
      <c r="B49" s="5" t="s">
        <v>537</v>
      </c>
      <c r="C49" s="13">
        <v>6000000</v>
      </c>
      <c r="D49" s="13">
        <v>10657500</v>
      </c>
      <c r="E49" s="13">
        <v>12882993.14</v>
      </c>
      <c r="F49" s="13">
        <f>E49/D49*100</f>
        <v>120.88194360778795</v>
      </c>
      <c r="G49" s="16"/>
    </row>
    <row r="50" spans="1:7" ht="13.5" customHeight="1">
      <c r="A50" s="4">
        <v>2142</v>
      </c>
      <c r="B50" s="5" t="s">
        <v>523</v>
      </c>
      <c r="C50" s="13">
        <v>0</v>
      </c>
      <c r="D50" s="13">
        <v>3400000</v>
      </c>
      <c r="E50" s="13">
        <v>3400510</v>
      </c>
      <c r="F50" s="13">
        <f>E50/D50*100</f>
        <v>100.01500000000001</v>
      </c>
      <c r="G50" s="1069" t="s">
        <v>964</v>
      </c>
    </row>
    <row r="51" spans="1:7" ht="13.5" customHeight="1">
      <c r="A51" s="4"/>
      <c r="B51" s="5"/>
      <c r="C51" s="13"/>
      <c r="D51" s="13"/>
      <c r="E51" s="13"/>
      <c r="F51" s="13"/>
      <c r="G51" s="1069"/>
    </row>
    <row r="52" spans="1:7" ht="13.5" customHeight="1">
      <c r="A52" s="4">
        <v>2210</v>
      </c>
      <c r="B52" s="5" t="s">
        <v>538</v>
      </c>
      <c r="C52" s="13">
        <v>0</v>
      </c>
      <c r="D52" s="13">
        <v>0</v>
      </c>
      <c r="E52" s="13">
        <v>50000</v>
      </c>
      <c r="F52" s="13">
        <v>0</v>
      </c>
      <c r="G52" s="28" t="s">
        <v>468</v>
      </c>
    </row>
    <row r="53" spans="1:7" s="17" customFormat="1" ht="13.5" customHeight="1">
      <c r="A53" s="4">
        <v>2210</v>
      </c>
      <c r="B53" s="5" t="s">
        <v>538</v>
      </c>
      <c r="C53" s="13">
        <v>1197000</v>
      </c>
      <c r="D53" s="13">
        <v>1197000</v>
      </c>
      <c r="E53" s="13">
        <f>E54+E55+E56+E57+E58+E59+E60+E61+E62+E63+E64</f>
        <v>1679455</v>
      </c>
      <c r="F53" s="13">
        <f>E53/D53*100</f>
        <v>140.30534670008353</v>
      </c>
      <c r="G53" s="6" t="s">
        <v>563</v>
      </c>
    </row>
    <row r="54" spans="1:7" s="17" customFormat="1" ht="13.5" customHeight="1">
      <c r="A54" s="4"/>
      <c r="B54" s="5"/>
      <c r="C54" s="13"/>
      <c r="D54" s="13"/>
      <c r="E54" s="13">
        <v>5000</v>
      </c>
      <c r="F54" s="13"/>
      <c r="G54" s="6" t="s">
        <v>524</v>
      </c>
    </row>
    <row r="55" spans="1:7" s="17" customFormat="1" ht="13.5" customHeight="1">
      <c r="A55" s="4"/>
      <c r="B55" s="5"/>
      <c r="C55" s="13"/>
      <c r="D55" s="13"/>
      <c r="E55" s="13">
        <v>83000</v>
      </c>
      <c r="F55" s="13"/>
      <c r="G55" s="6" t="s">
        <v>564</v>
      </c>
    </row>
    <row r="56" spans="1:7" s="17" customFormat="1" ht="13.5" customHeight="1">
      <c r="A56" s="4"/>
      <c r="B56" s="5"/>
      <c r="C56" s="13"/>
      <c r="D56" s="13"/>
      <c r="E56" s="13">
        <v>59000</v>
      </c>
      <c r="F56" s="13"/>
      <c r="G56" s="6" t="s">
        <v>565</v>
      </c>
    </row>
    <row r="57" spans="1:7" s="17" customFormat="1" ht="13.5" customHeight="1">
      <c r="A57" s="4"/>
      <c r="B57" s="5"/>
      <c r="C57" s="13"/>
      <c r="D57" s="13"/>
      <c r="E57" s="13">
        <v>78300</v>
      </c>
      <c r="F57" s="13"/>
      <c r="G57" s="6" t="s">
        <v>566</v>
      </c>
    </row>
    <row r="58" spans="1:7" s="17" customFormat="1" ht="13.5" customHeight="1">
      <c r="A58" s="4"/>
      <c r="B58" s="5"/>
      <c r="C58" s="13"/>
      <c r="D58" s="13"/>
      <c r="E58" s="13">
        <v>532500</v>
      </c>
      <c r="F58" s="13"/>
      <c r="G58" s="6" t="s">
        <v>908</v>
      </c>
    </row>
    <row r="59" spans="1:7" s="17" customFormat="1" ht="13.5" customHeight="1">
      <c r="A59" s="4"/>
      <c r="B59" s="5"/>
      <c r="C59" s="13"/>
      <c r="D59" s="13"/>
      <c r="E59" s="13">
        <v>19975.5</v>
      </c>
      <c r="F59" s="13"/>
      <c r="G59" s="6" t="s">
        <v>567</v>
      </c>
    </row>
    <row r="60" spans="1:7" s="17" customFormat="1" ht="13.5" customHeight="1">
      <c r="A60" s="4"/>
      <c r="B60" s="5"/>
      <c r="C60" s="13"/>
      <c r="D60" s="13"/>
      <c r="E60" s="13">
        <v>500</v>
      </c>
      <c r="F60" s="13"/>
      <c r="G60" s="6" t="s">
        <v>568</v>
      </c>
    </row>
    <row r="61" spans="1:7" s="17" customFormat="1" ht="13.5" customHeight="1">
      <c r="A61" s="4"/>
      <c r="B61" s="5"/>
      <c r="C61" s="13"/>
      <c r="D61" s="13"/>
      <c r="E61" s="13">
        <v>742979.5</v>
      </c>
      <c r="F61" s="13"/>
      <c r="G61" s="6" t="s">
        <v>569</v>
      </c>
    </row>
    <row r="62" spans="1:7" s="17" customFormat="1" ht="13.5" customHeight="1">
      <c r="A62" s="4"/>
      <c r="B62" s="5"/>
      <c r="C62" s="13"/>
      <c r="D62" s="13"/>
      <c r="E62" s="13">
        <v>21400</v>
      </c>
      <c r="F62" s="13"/>
      <c r="G62" s="6" t="s">
        <v>570</v>
      </c>
    </row>
    <row r="63" spans="1:7" s="17" customFormat="1" ht="13.5" customHeight="1">
      <c r="A63" s="4"/>
      <c r="B63" s="5"/>
      <c r="C63" s="13"/>
      <c r="D63" s="13"/>
      <c r="E63" s="13">
        <v>123300</v>
      </c>
      <c r="F63" s="13"/>
      <c r="G63" s="6" t="s">
        <v>571</v>
      </c>
    </row>
    <row r="64" spans="1:7" s="17" customFormat="1" ht="13.5" customHeight="1">
      <c r="A64" s="4"/>
      <c r="B64" s="5"/>
      <c r="C64" s="13"/>
      <c r="D64" s="13"/>
      <c r="E64" s="13">
        <v>13500</v>
      </c>
      <c r="F64" s="13"/>
      <c r="G64" s="6" t="s">
        <v>572</v>
      </c>
    </row>
    <row r="65" spans="1:7" s="17" customFormat="1" ht="13.5" customHeight="1">
      <c r="A65" s="4">
        <v>2210</v>
      </c>
      <c r="B65" s="5" t="s">
        <v>538</v>
      </c>
      <c r="C65" s="13">
        <v>1500000</v>
      </c>
      <c r="D65" s="13">
        <v>1500000</v>
      </c>
      <c r="E65" s="13">
        <v>840600</v>
      </c>
      <c r="F65" s="13">
        <f>E65/D65*100</f>
        <v>56.04</v>
      </c>
      <c r="G65" s="6" t="s">
        <v>539</v>
      </c>
    </row>
    <row r="66" spans="1:7" s="17" customFormat="1" ht="13.5" customHeight="1">
      <c r="A66" s="4">
        <v>2210</v>
      </c>
      <c r="B66" s="5" t="s">
        <v>538</v>
      </c>
      <c r="C66" s="13">
        <v>6000000</v>
      </c>
      <c r="D66" s="13">
        <v>6000000</v>
      </c>
      <c r="E66" s="13">
        <v>6498200</v>
      </c>
      <c r="F66" s="13">
        <f>E66/D66*100</f>
        <v>108.30333333333333</v>
      </c>
      <c r="G66" s="6" t="s">
        <v>540</v>
      </c>
    </row>
    <row r="67" spans="1:7" s="17" customFormat="1" ht="13.5" customHeight="1">
      <c r="A67" s="4">
        <v>2210</v>
      </c>
      <c r="B67" s="5" t="s">
        <v>538</v>
      </c>
      <c r="C67" s="13">
        <v>4500000</v>
      </c>
      <c r="D67" s="13">
        <v>4500000</v>
      </c>
      <c r="E67" s="13">
        <v>4771900</v>
      </c>
      <c r="F67" s="13">
        <f>E67/D67*100</f>
        <v>106.04222222222222</v>
      </c>
      <c r="G67" s="6" t="s">
        <v>136</v>
      </c>
    </row>
    <row r="68" spans="1:7" s="17" customFormat="1" ht="13.5" customHeight="1">
      <c r="A68" s="4">
        <v>2210</v>
      </c>
      <c r="B68" s="5" t="s">
        <v>538</v>
      </c>
      <c r="C68" s="13">
        <v>200000</v>
      </c>
      <c r="D68" s="13">
        <f>C68+D69+D70+D71</f>
        <v>208000</v>
      </c>
      <c r="E68" s="13">
        <f>E69+E70+E71</f>
        <v>210910</v>
      </c>
      <c r="F68" s="13">
        <f>E68/D68*100</f>
        <v>101.39903846153845</v>
      </c>
      <c r="G68" s="6" t="s">
        <v>573</v>
      </c>
    </row>
    <row r="69" spans="1:7" s="17" customFormat="1" ht="13.5" customHeight="1">
      <c r="A69" s="4"/>
      <c r="B69" s="5"/>
      <c r="C69" s="13"/>
      <c r="D69" s="27"/>
      <c r="E69" s="13">
        <v>196410</v>
      </c>
      <c r="F69" s="13"/>
      <c r="G69" s="6" t="s">
        <v>574</v>
      </c>
    </row>
    <row r="70" spans="1:7" s="17" customFormat="1" ht="13.5" customHeight="1">
      <c r="A70" s="4"/>
      <c r="B70" s="5"/>
      <c r="C70" s="13"/>
      <c r="D70" s="27"/>
      <c r="E70" s="13">
        <v>6500</v>
      </c>
      <c r="F70" s="13"/>
      <c r="G70" s="6" t="s">
        <v>575</v>
      </c>
    </row>
    <row r="71" spans="1:7" s="17" customFormat="1" ht="13.5" customHeight="1">
      <c r="A71" s="4">
        <v>2210</v>
      </c>
      <c r="B71" s="5" t="s">
        <v>538</v>
      </c>
      <c r="C71" s="13"/>
      <c r="D71" s="13">
        <v>8000</v>
      </c>
      <c r="E71" s="13">
        <v>8000</v>
      </c>
      <c r="F71" s="13">
        <f>E71/D71*100</f>
        <v>100</v>
      </c>
      <c r="G71" s="6" t="s">
        <v>525</v>
      </c>
    </row>
    <row r="72" spans="1:7" s="17" customFormat="1" ht="13.5" customHeight="1">
      <c r="A72" s="4">
        <v>2222</v>
      </c>
      <c r="B72" s="5" t="s">
        <v>469</v>
      </c>
      <c r="C72" s="13">
        <v>0</v>
      </c>
      <c r="D72" s="13">
        <v>0</v>
      </c>
      <c r="E72" s="13">
        <v>1748406.78</v>
      </c>
      <c r="F72" s="13">
        <v>0</v>
      </c>
      <c r="G72" s="6" t="s">
        <v>584</v>
      </c>
    </row>
    <row r="73" spans="1:7" s="17" customFormat="1" ht="13.5" customHeight="1">
      <c r="A73" s="4">
        <v>2223</v>
      </c>
      <c r="B73" s="5" t="s">
        <v>482</v>
      </c>
      <c r="C73" s="13">
        <v>0</v>
      </c>
      <c r="D73" s="13">
        <v>0</v>
      </c>
      <c r="E73" s="13">
        <v>2.13</v>
      </c>
      <c r="F73" s="13">
        <v>0</v>
      </c>
      <c r="G73" s="6" t="s">
        <v>909</v>
      </c>
    </row>
    <row r="74" spans="1:7" s="17" customFormat="1" ht="13.5" customHeight="1">
      <c r="A74" s="4">
        <v>2229</v>
      </c>
      <c r="B74" s="5" t="s">
        <v>470</v>
      </c>
      <c r="C74" s="13">
        <v>0</v>
      </c>
      <c r="D74" s="13">
        <v>34008</v>
      </c>
      <c r="E74" s="13">
        <v>34008</v>
      </c>
      <c r="F74" s="13">
        <f>E74/D74*100</f>
        <v>100</v>
      </c>
      <c r="G74" s="6" t="s">
        <v>491</v>
      </c>
    </row>
    <row r="75" spans="1:7" s="17" customFormat="1" ht="13.5" customHeight="1">
      <c r="A75" s="4">
        <v>2229</v>
      </c>
      <c r="B75" s="5" t="s">
        <v>470</v>
      </c>
      <c r="C75" s="13">
        <v>0</v>
      </c>
      <c r="D75" s="13">
        <v>0</v>
      </c>
      <c r="E75" s="13">
        <v>182032.1</v>
      </c>
      <c r="F75" s="13">
        <v>0</v>
      </c>
      <c r="G75" s="6" t="s">
        <v>619</v>
      </c>
    </row>
    <row r="76" spans="1:7" s="17" customFormat="1" ht="13.5" customHeight="1">
      <c r="A76" s="4">
        <v>2229</v>
      </c>
      <c r="B76" s="5" t="s">
        <v>470</v>
      </c>
      <c r="C76" s="13">
        <v>0</v>
      </c>
      <c r="D76" s="13">
        <v>0</v>
      </c>
      <c r="E76" s="13">
        <v>44569</v>
      </c>
      <c r="F76" s="13">
        <v>0</v>
      </c>
      <c r="G76" s="6" t="s">
        <v>471</v>
      </c>
    </row>
    <row r="77" spans="1:7" s="17" customFormat="1" ht="13.5" customHeight="1">
      <c r="A77" s="4">
        <v>2310</v>
      </c>
      <c r="B77" s="5" t="s">
        <v>496</v>
      </c>
      <c r="C77" s="13">
        <v>0</v>
      </c>
      <c r="D77" s="13">
        <v>0</v>
      </c>
      <c r="E77" s="13">
        <v>300</v>
      </c>
      <c r="F77" s="13">
        <v>0</v>
      </c>
      <c r="G77" s="6" t="s">
        <v>497</v>
      </c>
    </row>
    <row r="78" spans="1:7" s="17" customFormat="1" ht="13.5" customHeight="1">
      <c r="A78" s="4">
        <v>2321</v>
      </c>
      <c r="B78" s="5" t="s">
        <v>472</v>
      </c>
      <c r="C78" s="13">
        <v>0</v>
      </c>
      <c r="D78" s="13">
        <v>31000</v>
      </c>
      <c r="E78" s="13">
        <v>31000</v>
      </c>
      <c r="F78" s="13">
        <f>E78/D78*100</f>
        <v>100</v>
      </c>
      <c r="G78" s="6" t="s">
        <v>512</v>
      </c>
    </row>
    <row r="79" spans="1:7" s="17" customFormat="1" ht="13.5" customHeight="1">
      <c r="A79" s="4">
        <v>2322</v>
      </c>
      <c r="B79" s="5" t="s">
        <v>140</v>
      </c>
      <c r="C79" s="13">
        <v>0</v>
      </c>
      <c r="D79" s="13">
        <v>641592</v>
      </c>
      <c r="E79" s="13">
        <v>1144651</v>
      </c>
      <c r="F79" s="13">
        <f>E79/D79*100</f>
        <v>178.40792902654647</v>
      </c>
      <c r="G79" s="6"/>
    </row>
    <row r="80" spans="1:7" s="17" customFormat="1" ht="13.5" customHeight="1">
      <c r="A80" s="4">
        <v>2324</v>
      </c>
      <c r="B80" s="5" t="s">
        <v>541</v>
      </c>
      <c r="C80" s="13">
        <v>0</v>
      </c>
      <c r="D80" s="13">
        <v>0</v>
      </c>
      <c r="E80" s="13">
        <v>16452</v>
      </c>
      <c r="F80" s="13">
        <v>0</v>
      </c>
      <c r="G80" s="6" t="s">
        <v>473</v>
      </c>
    </row>
    <row r="81" spans="1:7" ht="13.5" customHeight="1">
      <c r="A81" s="4">
        <v>2324</v>
      </c>
      <c r="B81" s="5" t="s">
        <v>541</v>
      </c>
      <c r="C81" s="13">
        <v>10000</v>
      </c>
      <c r="D81" s="13">
        <v>10000</v>
      </c>
      <c r="E81" s="13">
        <v>10000</v>
      </c>
      <c r="F81" s="13">
        <f>E81/D81*100</f>
        <v>100</v>
      </c>
      <c r="G81" s="6" t="s">
        <v>542</v>
      </c>
    </row>
    <row r="82" spans="1:7" ht="13.5" customHeight="1">
      <c r="A82" s="4">
        <v>2324</v>
      </c>
      <c r="B82" s="5" t="s">
        <v>541</v>
      </c>
      <c r="C82" s="13">
        <v>5334000</v>
      </c>
      <c r="D82" s="13">
        <v>5334000</v>
      </c>
      <c r="E82" s="13">
        <v>5444927</v>
      </c>
      <c r="F82" s="13">
        <f>E82/D82*100</f>
        <v>102.07962129733784</v>
      </c>
      <c r="G82" s="6" t="s">
        <v>543</v>
      </c>
    </row>
    <row r="83" spans="1:7" ht="13.5" customHeight="1">
      <c r="A83" s="4">
        <v>2324</v>
      </c>
      <c r="B83" s="5" t="s">
        <v>541</v>
      </c>
      <c r="C83" s="13">
        <v>2000000</v>
      </c>
      <c r="D83" s="13">
        <v>2051888</v>
      </c>
      <c r="E83" s="13">
        <v>3910213.63</v>
      </c>
      <c r="F83" s="13">
        <f>E83/D83*100</f>
        <v>190.5666210826322</v>
      </c>
      <c r="G83" s="6" t="s">
        <v>544</v>
      </c>
    </row>
    <row r="84" spans="1:7" ht="13.5" customHeight="1">
      <c r="A84" s="4">
        <v>2324</v>
      </c>
      <c r="B84" s="5" t="s">
        <v>541</v>
      </c>
      <c r="C84" s="13">
        <v>70000</v>
      </c>
      <c r="D84" s="13">
        <v>70000</v>
      </c>
      <c r="E84" s="13">
        <v>130000</v>
      </c>
      <c r="F84" s="13">
        <f>E84/D84*100</f>
        <v>185.71428571428572</v>
      </c>
      <c r="G84" s="6" t="s">
        <v>545</v>
      </c>
    </row>
    <row r="85" spans="1:7" ht="13.5" customHeight="1">
      <c r="A85" s="4">
        <v>2324</v>
      </c>
      <c r="B85" s="5" t="s">
        <v>541</v>
      </c>
      <c r="C85" s="13">
        <v>0</v>
      </c>
      <c r="D85" s="13">
        <v>593939.05</v>
      </c>
      <c r="E85" s="13">
        <v>593939.05</v>
      </c>
      <c r="F85" s="13">
        <f>E85/D85*100</f>
        <v>100</v>
      </c>
      <c r="G85" s="6" t="s">
        <v>513</v>
      </c>
    </row>
    <row r="86" spans="1:7" ht="13.5" customHeight="1">
      <c r="A86" s="4">
        <v>2328</v>
      </c>
      <c r="B86" s="5" t="s">
        <v>131</v>
      </c>
      <c r="C86" s="13">
        <v>0</v>
      </c>
      <c r="D86" s="13">
        <v>0</v>
      </c>
      <c r="E86" s="13">
        <v>-33382.7</v>
      </c>
      <c r="F86" s="13">
        <v>0</v>
      </c>
      <c r="G86" s="6" t="s">
        <v>132</v>
      </c>
    </row>
    <row r="87" spans="1:7" ht="13.5" customHeight="1">
      <c r="A87" s="4">
        <v>2329</v>
      </c>
      <c r="B87" s="5" t="s">
        <v>546</v>
      </c>
      <c r="C87" s="13">
        <v>170000</v>
      </c>
      <c r="D87" s="13">
        <v>170000</v>
      </c>
      <c r="E87" s="13">
        <v>84354.07</v>
      </c>
      <c r="F87" s="13">
        <f>E87/D87*100</f>
        <v>49.62004117647059</v>
      </c>
      <c r="G87" s="6" t="s">
        <v>130</v>
      </c>
    </row>
    <row r="88" spans="1:7" ht="13.5" customHeight="1">
      <c r="A88" s="4">
        <v>2329</v>
      </c>
      <c r="B88" s="5" t="s">
        <v>546</v>
      </c>
      <c r="C88" s="13">
        <v>303000000</v>
      </c>
      <c r="D88" s="13">
        <v>4427926.8</v>
      </c>
      <c r="E88" s="13">
        <v>0</v>
      </c>
      <c r="F88" s="13">
        <f>E88/D88*100</f>
        <v>0</v>
      </c>
      <c r="G88" s="6" t="s">
        <v>585</v>
      </c>
    </row>
    <row r="89" spans="1:7" ht="13.5" customHeight="1">
      <c r="A89" s="4">
        <v>2329</v>
      </c>
      <c r="B89" s="5" t="s">
        <v>546</v>
      </c>
      <c r="C89" s="13">
        <v>0</v>
      </c>
      <c r="D89" s="13">
        <v>0</v>
      </c>
      <c r="E89" s="13">
        <v>12291</v>
      </c>
      <c r="F89" s="13">
        <v>0</v>
      </c>
      <c r="G89" s="6" t="s">
        <v>474</v>
      </c>
    </row>
    <row r="90" spans="1:7" ht="13.5" customHeight="1">
      <c r="A90" s="4">
        <v>2329</v>
      </c>
      <c r="B90" s="5" t="s">
        <v>546</v>
      </c>
      <c r="C90" s="13">
        <v>0</v>
      </c>
      <c r="D90" s="13">
        <v>0</v>
      </c>
      <c r="E90" s="13">
        <v>21600</v>
      </c>
      <c r="F90" s="13">
        <v>0</v>
      </c>
      <c r="G90" s="6" t="s">
        <v>475</v>
      </c>
    </row>
    <row r="91" spans="1:7" ht="13.5" customHeight="1">
      <c r="A91" s="4">
        <v>2329</v>
      </c>
      <c r="B91" s="5" t="s">
        <v>546</v>
      </c>
      <c r="C91" s="13">
        <v>0</v>
      </c>
      <c r="D91" s="13">
        <v>0</v>
      </c>
      <c r="E91" s="13">
        <v>24284</v>
      </c>
      <c r="F91" s="13">
        <v>0</v>
      </c>
      <c r="G91" s="6" t="s">
        <v>476</v>
      </c>
    </row>
    <row r="92" spans="1:7" ht="13.5" customHeight="1">
      <c r="A92" s="4">
        <v>2329</v>
      </c>
      <c r="B92" s="5" t="s">
        <v>546</v>
      </c>
      <c r="C92" s="13">
        <v>0</v>
      </c>
      <c r="D92" s="13">
        <v>0</v>
      </c>
      <c r="E92" s="13">
        <v>17860</v>
      </c>
      <c r="F92" s="13">
        <v>0</v>
      </c>
      <c r="G92" s="6" t="s">
        <v>488</v>
      </c>
    </row>
    <row r="93" spans="1:7" ht="13.5" customHeight="1">
      <c r="A93" s="4">
        <v>2329</v>
      </c>
      <c r="B93" s="5" t="s">
        <v>546</v>
      </c>
      <c r="C93" s="13">
        <v>0</v>
      </c>
      <c r="D93" s="13">
        <v>0</v>
      </c>
      <c r="E93" s="13">
        <v>17360</v>
      </c>
      <c r="F93" s="13">
        <v>0</v>
      </c>
      <c r="G93" s="6" t="s">
        <v>489</v>
      </c>
    </row>
    <row r="94" spans="1:7" ht="13.5" customHeight="1">
      <c r="A94" s="4">
        <v>2329</v>
      </c>
      <c r="B94" s="5" t="s">
        <v>546</v>
      </c>
      <c r="C94" s="13">
        <v>0</v>
      </c>
      <c r="D94" s="13">
        <v>0</v>
      </c>
      <c r="E94" s="13">
        <v>5400</v>
      </c>
      <c r="F94" s="13">
        <v>0</v>
      </c>
      <c r="G94" s="6" t="s">
        <v>490</v>
      </c>
    </row>
    <row r="95" spans="1:7" ht="13.5" customHeight="1">
      <c r="A95" s="4">
        <v>2329</v>
      </c>
      <c r="B95" s="5" t="s">
        <v>546</v>
      </c>
      <c r="C95" s="13">
        <v>0</v>
      </c>
      <c r="D95" s="13">
        <v>0</v>
      </c>
      <c r="E95" s="13">
        <v>1400</v>
      </c>
      <c r="F95" s="13">
        <v>0</v>
      </c>
      <c r="G95" s="6" t="s">
        <v>498</v>
      </c>
    </row>
    <row r="96" spans="1:7" ht="13.5" customHeight="1">
      <c r="A96" s="4">
        <v>2329</v>
      </c>
      <c r="B96" s="5" t="s">
        <v>546</v>
      </c>
      <c r="C96" s="13">
        <v>0</v>
      </c>
      <c r="D96" s="13">
        <v>0</v>
      </c>
      <c r="E96" s="13">
        <v>4250</v>
      </c>
      <c r="F96" s="13">
        <v>0</v>
      </c>
      <c r="G96" s="6" t="s">
        <v>508</v>
      </c>
    </row>
    <row r="97" spans="1:7" ht="13.5" customHeight="1">
      <c r="A97" s="4">
        <v>2329</v>
      </c>
      <c r="B97" s="5" t="s">
        <v>546</v>
      </c>
      <c r="C97" s="13">
        <v>0</v>
      </c>
      <c r="D97" s="13">
        <v>0</v>
      </c>
      <c r="E97" s="13">
        <v>3980</v>
      </c>
      <c r="F97" s="13">
        <v>0</v>
      </c>
      <c r="G97" s="6" t="s">
        <v>514</v>
      </c>
    </row>
    <row r="98" spans="1:7" ht="13.5" customHeight="1">
      <c r="A98" s="4">
        <v>2329</v>
      </c>
      <c r="B98" s="5" t="s">
        <v>546</v>
      </c>
      <c r="C98" s="13">
        <v>0</v>
      </c>
      <c r="D98" s="13">
        <v>0</v>
      </c>
      <c r="E98" s="13">
        <v>25600</v>
      </c>
      <c r="F98" s="13">
        <v>0</v>
      </c>
      <c r="G98" s="6" t="s">
        <v>515</v>
      </c>
    </row>
    <row r="99" spans="1:7" ht="13.5" customHeight="1">
      <c r="A99" s="4">
        <v>2329</v>
      </c>
      <c r="B99" s="5" t="s">
        <v>546</v>
      </c>
      <c r="C99" s="13">
        <v>0</v>
      </c>
      <c r="D99" s="13">
        <v>0</v>
      </c>
      <c r="E99" s="13">
        <v>10500</v>
      </c>
      <c r="F99" s="13">
        <v>0</v>
      </c>
      <c r="G99" s="6" t="s">
        <v>516</v>
      </c>
    </row>
    <row r="100" spans="1:7" ht="13.5" customHeight="1">
      <c r="A100" s="4">
        <v>2343</v>
      </c>
      <c r="B100" s="5" t="s">
        <v>547</v>
      </c>
      <c r="C100" s="13">
        <v>2000</v>
      </c>
      <c r="D100" s="13">
        <v>2000</v>
      </c>
      <c r="E100" s="13">
        <v>1400</v>
      </c>
      <c r="F100" s="13">
        <f>E100/D100*100</f>
        <v>70</v>
      </c>
      <c r="G100" s="6"/>
    </row>
    <row r="101" spans="1:7" ht="13.5" customHeight="1">
      <c r="A101" s="4">
        <v>2460</v>
      </c>
      <c r="B101" s="5" t="s">
        <v>548</v>
      </c>
      <c r="C101" s="13">
        <v>24084000</v>
      </c>
      <c r="D101" s="13">
        <v>24084000</v>
      </c>
      <c r="E101" s="13">
        <v>25040466.22</v>
      </c>
      <c r="F101" s="13">
        <f>E101/D101*100</f>
        <v>103.97137610031555</v>
      </c>
      <c r="G101" s="6" t="s">
        <v>586</v>
      </c>
    </row>
    <row r="102" spans="1:7" ht="13.5" customHeight="1" thickBot="1">
      <c r="A102" s="4">
        <v>2460</v>
      </c>
      <c r="B102" s="5" t="s">
        <v>548</v>
      </c>
      <c r="C102" s="13">
        <v>0</v>
      </c>
      <c r="D102" s="13">
        <v>0</v>
      </c>
      <c r="E102" s="13">
        <v>296000</v>
      </c>
      <c r="F102" s="13">
        <v>0</v>
      </c>
      <c r="G102" s="6" t="s">
        <v>133</v>
      </c>
    </row>
    <row r="103" spans="1:8" ht="13.5" customHeight="1" thickBot="1">
      <c r="A103" s="4"/>
      <c r="B103" s="14" t="s">
        <v>549</v>
      </c>
      <c r="C103" s="24">
        <f>SUM(C37:C102)</f>
        <v>360897000</v>
      </c>
      <c r="D103" s="24">
        <f>D37+D38+D39+D40+D41+D42+D43+D44+D45+D46+D47+D48+D49+D50+D52+D53+D65+D66+D67+D68+D72+D73+D74+D75+D76+D77+D78+D79+D80+D81+D82+D83+D84+D85+D86+D87+D88+D89+D90+D91+D92+D93+D94+D95+D96+D97+D98+D99+D100+D101+D102</f>
        <v>74169785.85</v>
      </c>
      <c r="E103" s="24">
        <f>E37+E38+E39+E40+E41+E42+E43+E44+E45+E46+E47+E48+E49+E50+E52+E53+E65+E66+E67+E68+E72+E73+E74+E75+E76+E77+E78+E79+E80+E81+E82+E83+E84+E85+E86+E87+E88+E89+E90+E91+E92+E93+E94+E95+E96+E97+E98+E99+E100+E101+E102</f>
        <v>78389429.42</v>
      </c>
      <c r="F103" s="24">
        <f>E103/D103*100</f>
        <v>105.68916779473216</v>
      </c>
      <c r="G103" s="6"/>
      <c r="H103" s="10"/>
    </row>
    <row r="104" spans="1:8" ht="13.5" customHeight="1">
      <c r="A104" s="4">
        <v>3113</v>
      </c>
      <c r="B104" s="5" t="s">
        <v>477</v>
      </c>
      <c r="C104" s="13">
        <v>0</v>
      </c>
      <c r="D104" s="13">
        <v>240000</v>
      </c>
      <c r="E104" s="13">
        <v>2169410</v>
      </c>
      <c r="F104" s="13">
        <f>E104/D104*100</f>
        <v>903.9208333333332</v>
      </c>
      <c r="G104" s="1068" t="s">
        <v>408</v>
      </c>
      <c r="H104" s="10"/>
    </row>
    <row r="105" spans="1:8" ht="13.5" customHeight="1">
      <c r="A105" s="4"/>
      <c r="B105" s="5"/>
      <c r="C105" s="13"/>
      <c r="D105" s="13"/>
      <c r="E105" s="13"/>
      <c r="F105" s="13"/>
      <c r="G105" s="1067"/>
      <c r="H105" s="10"/>
    </row>
    <row r="106" spans="1:8" ht="13.5" customHeight="1">
      <c r="A106" s="4">
        <v>3121</v>
      </c>
      <c r="B106" s="5" t="s">
        <v>532</v>
      </c>
      <c r="C106" s="13">
        <v>0</v>
      </c>
      <c r="D106" s="13">
        <v>1772472</v>
      </c>
      <c r="E106" s="13">
        <v>1772472</v>
      </c>
      <c r="F106" s="13">
        <f aca="true" t="shared" si="2" ref="F106:F130">E106/D106*100</f>
        <v>100</v>
      </c>
      <c r="G106" s="6" t="s">
        <v>533</v>
      </c>
      <c r="H106" s="10"/>
    </row>
    <row r="107" spans="1:8" ht="13.5" customHeight="1" thickBot="1">
      <c r="A107" s="4">
        <v>3122</v>
      </c>
      <c r="B107" s="5" t="s">
        <v>521</v>
      </c>
      <c r="C107" s="13">
        <v>0</v>
      </c>
      <c r="D107" s="13">
        <v>332636</v>
      </c>
      <c r="E107" s="13">
        <v>332636</v>
      </c>
      <c r="F107" s="13">
        <f t="shared" si="2"/>
        <v>100</v>
      </c>
      <c r="G107" s="6" t="s">
        <v>522</v>
      </c>
      <c r="H107" s="10"/>
    </row>
    <row r="108" spans="1:8" ht="13.5" customHeight="1" thickBot="1">
      <c r="A108" s="4"/>
      <c r="B108" s="14" t="s">
        <v>478</v>
      </c>
      <c r="C108" s="24">
        <f>SUM(C104:C107)</f>
        <v>0</v>
      </c>
      <c r="D108" s="24">
        <f>SUM(D104:D107)</f>
        <v>2345108</v>
      </c>
      <c r="E108" s="24">
        <f>SUM(E104:E107)</f>
        <v>4274518</v>
      </c>
      <c r="F108" s="24">
        <f t="shared" si="2"/>
        <v>182.27382278342833</v>
      </c>
      <c r="G108" s="6"/>
      <c r="H108" s="10"/>
    </row>
    <row r="109" spans="1:8" ht="13.5" customHeight="1">
      <c r="A109" s="4">
        <v>4111</v>
      </c>
      <c r="B109" s="5" t="s">
        <v>479</v>
      </c>
      <c r="C109" s="13">
        <v>0</v>
      </c>
      <c r="D109" s="13">
        <v>2512292</v>
      </c>
      <c r="E109" s="13">
        <v>2512292</v>
      </c>
      <c r="F109" s="13">
        <f t="shared" si="2"/>
        <v>100</v>
      </c>
      <c r="G109" s="12" t="s">
        <v>483</v>
      </c>
      <c r="H109" s="10"/>
    </row>
    <row r="110" spans="1:8" ht="13.5" customHeight="1">
      <c r="A110" s="4">
        <v>4111</v>
      </c>
      <c r="B110" s="5" t="s">
        <v>479</v>
      </c>
      <c r="C110" s="13">
        <v>0</v>
      </c>
      <c r="D110" s="13">
        <v>10625679</v>
      </c>
      <c r="E110" s="13">
        <v>10625679</v>
      </c>
      <c r="F110" s="13">
        <f t="shared" si="2"/>
        <v>100</v>
      </c>
      <c r="G110" s="12" t="s">
        <v>484</v>
      </c>
      <c r="H110" s="10"/>
    </row>
    <row r="111" spans="1:8" ht="13.5" customHeight="1">
      <c r="A111" s="4">
        <v>4111</v>
      </c>
      <c r="B111" s="5" t="s">
        <v>479</v>
      </c>
      <c r="C111" s="13">
        <v>0</v>
      </c>
      <c r="D111" s="13">
        <v>1795000</v>
      </c>
      <c r="E111" s="13">
        <v>1795000</v>
      </c>
      <c r="F111" s="13">
        <f t="shared" si="2"/>
        <v>100</v>
      </c>
      <c r="G111" s="12" t="s">
        <v>527</v>
      </c>
      <c r="H111" s="10"/>
    </row>
    <row r="112" spans="1:8" ht="13.5" customHeight="1">
      <c r="A112" s="4">
        <v>4111</v>
      </c>
      <c r="B112" s="5" t="s">
        <v>479</v>
      </c>
      <c r="C112" s="13">
        <v>0</v>
      </c>
      <c r="D112" s="13">
        <v>28133</v>
      </c>
      <c r="E112" s="13">
        <v>28133</v>
      </c>
      <c r="F112" s="13">
        <f t="shared" si="2"/>
        <v>100</v>
      </c>
      <c r="G112" s="12" t="s">
        <v>631</v>
      </c>
      <c r="H112" s="10"/>
    </row>
    <row r="113" spans="1:7" ht="13.5" customHeight="1">
      <c r="A113" s="4">
        <v>4112</v>
      </c>
      <c r="B113" s="5" t="s">
        <v>138</v>
      </c>
      <c r="C113" s="13">
        <v>118585700</v>
      </c>
      <c r="D113" s="13">
        <v>118585700</v>
      </c>
      <c r="E113" s="13">
        <v>118585700</v>
      </c>
      <c r="F113" s="13">
        <f t="shared" si="2"/>
        <v>100</v>
      </c>
      <c r="G113" s="8" t="s">
        <v>465</v>
      </c>
    </row>
    <row r="114" spans="1:7" ht="13.5" customHeight="1">
      <c r="A114" s="4">
        <v>4113</v>
      </c>
      <c r="B114" s="5" t="s">
        <v>623</v>
      </c>
      <c r="C114" s="13">
        <v>0</v>
      </c>
      <c r="D114" s="13">
        <v>225999</v>
      </c>
      <c r="E114" s="13">
        <v>225999</v>
      </c>
      <c r="F114" s="13">
        <f t="shared" si="2"/>
        <v>100</v>
      </c>
      <c r="G114" s="26" t="s">
        <v>624</v>
      </c>
    </row>
    <row r="115" spans="1:7" ht="13.5" customHeight="1">
      <c r="A115" s="4">
        <v>4116</v>
      </c>
      <c r="B115" s="5" t="s">
        <v>555</v>
      </c>
      <c r="C115" s="13">
        <v>0</v>
      </c>
      <c r="D115" s="13">
        <v>4166293.52</v>
      </c>
      <c r="E115" s="13">
        <v>4166293.52</v>
      </c>
      <c r="F115" s="13">
        <f t="shared" si="2"/>
        <v>100</v>
      </c>
      <c r="G115" s="26" t="s">
        <v>632</v>
      </c>
    </row>
    <row r="116" spans="1:7" ht="13.5" customHeight="1">
      <c r="A116" s="4">
        <v>4116</v>
      </c>
      <c r="B116" s="5" t="s">
        <v>555</v>
      </c>
      <c r="C116" s="13">
        <v>0</v>
      </c>
      <c r="D116" s="13">
        <v>1388764.44</v>
      </c>
      <c r="E116" s="13">
        <v>1388764.44</v>
      </c>
      <c r="F116" s="13">
        <f t="shared" si="2"/>
        <v>100</v>
      </c>
      <c r="G116" s="26" t="s">
        <v>633</v>
      </c>
    </row>
    <row r="117" spans="1:7" ht="13.5" customHeight="1">
      <c r="A117" s="4">
        <v>4116</v>
      </c>
      <c r="B117" s="5" t="s">
        <v>555</v>
      </c>
      <c r="C117" s="13">
        <v>0</v>
      </c>
      <c r="D117" s="13">
        <v>183996000</v>
      </c>
      <c r="E117" s="13">
        <v>183996000</v>
      </c>
      <c r="F117" s="13">
        <f t="shared" si="2"/>
        <v>100</v>
      </c>
      <c r="G117" s="12" t="s">
        <v>556</v>
      </c>
    </row>
    <row r="118" spans="1:7" ht="13.5" customHeight="1">
      <c r="A118" s="4">
        <v>4116</v>
      </c>
      <c r="B118" s="5" t="s">
        <v>555</v>
      </c>
      <c r="C118" s="13">
        <v>0</v>
      </c>
      <c r="D118" s="13">
        <v>60000000</v>
      </c>
      <c r="E118" s="13">
        <v>56500000</v>
      </c>
      <c r="F118" s="13">
        <f t="shared" si="2"/>
        <v>94.16666666666667</v>
      </c>
      <c r="G118" s="12" t="s">
        <v>557</v>
      </c>
    </row>
    <row r="119" spans="1:7" ht="13.5" customHeight="1">
      <c r="A119" s="4">
        <v>4116</v>
      </c>
      <c r="B119" s="5" t="s">
        <v>555</v>
      </c>
      <c r="C119" s="13">
        <v>0</v>
      </c>
      <c r="D119" s="13">
        <v>1016000</v>
      </c>
      <c r="E119" s="13">
        <v>1016000</v>
      </c>
      <c r="F119" s="13">
        <f t="shared" si="2"/>
        <v>100</v>
      </c>
      <c r="G119" s="12" t="s">
        <v>486</v>
      </c>
    </row>
    <row r="120" spans="1:7" ht="13.5" customHeight="1">
      <c r="A120" s="4">
        <v>4116</v>
      </c>
      <c r="B120" s="5" t="s">
        <v>555</v>
      </c>
      <c r="C120" s="13">
        <v>0</v>
      </c>
      <c r="D120" s="13">
        <v>8000</v>
      </c>
      <c r="E120" s="13">
        <v>8000</v>
      </c>
      <c r="F120" s="13">
        <f t="shared" si="2"/>
        <v>100</v>
      </c>
      <c r="G120" s="12" t="s">
        <v>502</v>
      </c>
    </row>
    <row r="121" spans="1:7" ht="13.5" customHeight="1">
      <c r="A121" s="4">
        <v>4116</v>
      </c>
      <c r="B121" s="5" t="s">
        <v>555</v>
      </c>
      <c r="C121" s="13">
        <v>0</v>
      </c>
      <c r="D121" s="13">
        <v>41600</v>
      </c>
      <c r="E121" s="13">
        <v>41600</v>
      </c>
      <c r="F121" s="13">
        <f t="shared" si="2"/>
        <v>100</v>
      </c>
      <c r="G121" s="12" t="s">
        <v>503</v>
      </c>
    </row>
    <row r="122" spans="1:7" ht="13.5" customHeight="1">
      <c r="A122" s="4">
        <v>4116</v>
      </c>
      <c r="B122" s="5" t="s">
        <v>555</v>
      </c>
      <c r="C122" s="13">
        <v>0</v>
      </c>
      <c r="D122" s="13">
        <v>553649</v>
      </c>
      <c r="E122" s="13">
        <v>553649</v>
      </c>
      <c r="F122" s="13">
        <f t="shared" si="2"/>
        <v>100</v>
      </c>
      <c r="G122" s="12" t="s">
        <v>504</v>
      </c>
    </row>
    <row r="123" spans="1:7" ht="13.5" customHeight="1">
      <c r="A123" s="4">
        <v>4116</v>
      </c>
      <c r="B123" s="5" t="s">
        <v>555</v>
      </c>
      <c r="C123" s="13">
        <v>0</v>
      </c>
      <c r="D123" s="13">
        <v>250000000</v>
      </c>
      <c r="E123" s="13">
        <v>250000000</v>
      </c>
      <c r="F123" s="13">
        <f t="shared" si="2"/>
        <v>100</v>
      </c>
      <c r="G123" s="12" t="s">
        <v>499</v>
      </c>
    </row>
    <row r="124" spans="1:7" ht="13.5" customHeight="1">
      <c r="A124" s="4">
        <v>4116</v>
      </c>
      <c r="B124" s="5" t="s">
        <v>555</v>
      </c>
      <c r="C124" s="13">
        <v>0</v>
      </c>
      <c r="D124" s="13">
        <v>5023000</v>
      </c>
      <c r="E124" s="13">
        <v>5023000</v>
      </c>
      <c r="F124" s="13">
        <f t="shared" si="2"/>
        <v>100</v>
      </c>
      <c r="G124" s="12" t="s">
        <v>528</v>
      </c>
    </row>
    <row r="125" spans="1:7" ht="13.5" customHeight="1">
      <c r="A125" s="4">
        <v>4116</v>
      </c>
      <c r="B125" s="5" t="s">
        <v>555</v>
      </c>
      <c r="C125" s="13">
        <v>0</v>
      </c>
      <c r="D125" s="13">
        <v>1111000</v>
      </c>
      <c r="E125" s="13">
        <v>1111000</v>
      </c>
      <c r="F125" s="13">
        <f t="shared" si="2"/>
        <v>100</v>
      </c>
      <c r="G125" s="12" t="s">
        <v>518</v>
      </c>
    </row>
    <row r="126" spans="1:7" ht="13.5" customHeight="1">
      <c r="A126" s="4">
        <v>4116</v>
      </c>
      <c r="B126" s="5" t="s">
        <v>555</v>
      </c>
      <c r="C126" s="13">
        <v>0</v>
      </c>
      <c r="D126" s="13">
        <v>2755101</v>
      </c>
      <c r="E126" s="13">
        <v>2755101</v>
      </c>
      <c r="F126" s="13">
        <f t="shared" si="2"/>
        <v>100</v>
      </c>
      <c r="G126" s="12" t="s">
        <v>519</v>
      </c>
    </row>
    <row r="127" spans="1:7" ht="13.5" customHeight="1">
      <c r="A127" s="4">
        <v>4116</v>
      </c>
      <c r="B127" s="5" t="s">
        <v>555</v>
      </c>
      <c r="C127" s="13">
        <v>0</v>
      </c>
      <c r="D127" s="13">
        <v>400000</v>
      </c>
      <c r="E127" s="13">
        <v>400000</v>
      </c>
      <c r="F127" s="13">
        <f t="shared" si="2"/>
        <v>100</v>
      </c>
      <c r="G127" s="12" t="s">
        <v>529</v>
      </c>
    </row>
    <row r="128" spans="1:7" ht="13.5" customHeight="1">
      <c r="A128" s="4">
        <v>4116</v>
      </c>
      <c r="B128" s="5" t="s">
        <v>555</v>
      </c>
      <c r="C128" s="13">
        <v>0</v>
      </c>
      <c r="D128" s="13">
        <v>1025500</v>
      </c>
      <c r="E128" s="13">
        <v>1025500</v>
      </c>
      <c r="F128" s="13">
        <f t="shared" si="2"/>
        <v>100</v>
      </c>
      <c r="G128" s="12" t="s">
        <v>530</v>
      </c>
    </row>
    <row r="129" spans="1:7" ht="13.5" customHeight="1">
      <c r="A129" s="4">
        <v>4116</v>
      </c>
      <c r="B129" s="5" t="s">
        <v>555</v>
      </c>
      <c r="C129" s="13">
        <v>0</v>
      </c>
      <c r="D129" s="13">
        <v>20000</v>
      </c>
      <c r="E129" s="13">
        <v>20000</v>
      </c>
      <c r="F129" s="13">
        <f t="shared" si="2"/>
        <v>100</v>
      </c>
      <c r="G129" s="12" t="s">
        <v>625</v>
      </c>
    </row>
    <row r="130" spans="1:7" ht="13.5" customHeight="1">
      <c r="A130" s="4">
        <v>4121</v>
      </c>
      <c r="B130" s="5" t="s">
        <v>139</v>
      </c>
      <c r="C130" s="13">
        <v>1950000</v>
      </c>
      <c r="D130" s="13">
        <v>1950000</v>
      </c>
      <c r="E130" s="13">
        <v>1792244</v>
      </c>
      <c r="F130" s="13">
        <f t="shared" si="2"/>
        <v>91.90994871794872</v>
      </c>
      <c r="G130" s="6" t="s">
        <v>550</v>
      </c>
    </row>
    <row r="131" spans="1:7" ht="13.5" customHeight="1">
      <c r="A131" s="4">
        <v>4121</v>
      </c>
      <c r="B131" s="5" t="s">
        <v>139</v>
      </c>
      <c r="C131" s="13">
        <v>0</v>
      </c>
      <c r="D131" s="13">
        <v>0</v>
      </c>
      <c r="E131" s="13">
        <v>151000</v>
      </c>
      <c r="F131" s="13">
        <v>0</v>
      </c>
      <c r="G131" s="6" t="s">
        <v>134</v>
      </c>
    </row>
    <row r="132" spans="1:7" ht="13.5" customHeight="1">
      <c r="A132" s="4">
        <v>4122</v>
      </c>
      <c r="B132" s="5" t="s">
        <v>487</v>
      </c>
      <c r="C132" s="13">
        <v>0</v>
      </c>
      <c r="D132" s="13">
        <v>2206736</v>
      </c>
      <c r="E132" s="13">
        <v>2206736</v>
      </c>
      <c r="F132" s="13">
        <f aca="true" t="shared" si="3" ref="F132:F143">E132/D132*100</f>
        <v>100</v>
      </c>
      <c r="G132" s="12" t="s">
        <v>493</v>
      </c>
    </row>
    <row r="133" spans="1:7" ht="13.5" customHeight="1">
      <c r="A133" s="4">
        <v>4122</v>
      </c>
      <c r="B133" s="5" t="s">
        <v>487</v>
      </c>
      <c r="C133" s="13">
        <v>0</v>
      </c>
      <c r="D133" s="13">
        <v>350000</v>
      </c>
      <c r="E133" s="13">
        <v>350000</v>
      </c>
      <c r="F133" s="13">
        <f t="shared" si="3"/>
        <v>100</v>
      </c>
      <c r="G133" s="12" t="s">
        <v>500</v>
      </c>
    </row>
    <row r="134" spans="1:7" ht="13.5" customHeight="1">
      <c r="A134" s="4">
        <v>4122</v>
      </c>
      <c r="B134" s="5" t="s">
        <v>487</v>
      </c>
      <c r="C134" s="13">
        <v>0</v>
      </c>
      <c r="D134" s="13">
        <v>2433594</v>
      </c>
      <c r="E134" s="13">
        <v>2433594</v>
      </c>
      <c r="F134" s="13">
        <f t="shared" si="3"/>
        <v>100</v>
      </c>
      <c r="G134" s="12" t="s">
        <v>492</v>
      </c>
    </row>
    <row r="135" spans="1:7" ht="13.5" customHeight="1">
      <c r="A135" s="4">
        <v>4122</v>
      </c>
      <c r="B135" s="5" t="s">
        <v>487</v>
      </c>
      <c r="C135" s="13">
        <v>0</v>
      </c>
      <c r="D135" s="13">
        <v>59750</v>
      </c>
      <c r="E135" s="13">
        <v>59750</v>
      </c>
      <c r="F135" s="13">
        <f t="shared" si="3"/>
        <v>100</v>
      </c>
      <c r="G135" s="12" t="s">
        <v>501</v>
      </c>
    </row>
    <row r="136" spans="1:7" ht="13.5" customHeight="1">
      <c r="A136" s="4">
        <v>4122</v>
      </c>
      <c r="B136" s="5" t="s">
        <v>487</v>
      </c>
      <c r="C136" s="13">
        <v>0</v>
      </c>
      <c r="D136" s="13">
        <v>95934</v>
      </c>
      <c r="E136" s="13">
        <v>95934</v>
      </c>
      <c r="F136" s="13">
        <f t="shared" si="3"/>
        <v>100</v>
      </c>
      <c r="G136" s="12" t="s">
        <v>505</v>
      </c>
    </row>
    <row r="137" spans="1:7" ht="13.5" customHeight="1">
      <c r="A137" s="4">
        <v>4122</v>
      </c>
      <c r="B137" s="5" t="s">
        <v>487</v>
      </c>
      <c r="C137" s="13">
        <v>0</v>
      </c>
      <c r="D137" s="13">
        <v>1866000</v>
      </c>
      <c r="E137" s="13">
        <v>1866000</v>
      </c>
      <c r="F137" s="13">
        <f t="shared" si="3"/>
        <v>100</v>
      </c>
      <c r="G137" s="12" t="s">
        <v>506</v>
      </c>
    </row>
    <row r="138" spans="1:7" ht="13.5" customHeight="1">
      <c r="A138" s="4">
        <v>4122</v>
      </c>
      <c r="B138" s="5" t="s">
        <v>487</v>
      </c>
      <c r="C138" s="13">
        <v>0</v>
      </c>
      <c r="D138" s="13">
        <v>4000000</v>
      </c>
      <c r="E138" s="13">
        <v>4000000</v>
      </c>
      <c r="F138" s="13">
        <f t="shared" si="3"/>
        <v>100</v>
      </c>
      <c r="G138" s="12" t="s">
        <v>509</v>
      </c>
    </row>
    <row r="139" spans="1:7" ht="13.5" customHeight="1">
      <c r="A139" s="4">
        <v>4122</v>
      </c>
      <c r="B139" s="5" t="s">
        <v>487</v>
      </c>
      <c r="C139" s="13">
        <v>0</v>
      </c>
      <c r="D139" s="13">
        <v>30000</v>
      </c>
      <c r="E139" s="13">
        <v>30000</v>
      </c>
      <c r="F139" s="13">
        <f t="shared" si="3"/>
        <v>100</v>
      </c>
      <c r="G139" s="12" t="s">
        <v>517</v>
      </c>
    </row>
    <row r="140" spans="1:7" ht="13.5" customHeight="1">
      <c r="A140" s="4">
        <v>4122</v>
      </c>
      <c r="B140" s="5" t="s">
        <v>487</v>
      </c>
      <c r="C140" s="13">
        <v>0</v>
      </c>
      <c r="D140" s="13">
        <v>43000</v>
      </c>
      <c r="E140" s="13">
        <v>43000</v>
      </c>
      <c r="F140" s="13">
        <f t="shared" si="3"/>
        <v>100</v>
      </c>
      <c r="G140" s="12" t="s">
        <v>626</v>
      </c>
    </row>
    <row r="141" spans="1:7" ht="13.5" customHeight="1">
      <c r="A141" s="4">
        <v>4122</v>
      </c>
      <c r="B141" s="5" t="s">
        <v>487</v>
      </c>
      <c r="C141" s="13">
        <v>0</v>
      </c>
      <c r="D141" s="13">
        <v>1889429</v>
      </c>
      <c r="E141" s="13">
        <v>1889429</v>
      </c>
      <c r="F141" s="13">
        <f t="shared" si="3"/>
        <v>100</v>
      </c>
      <c r="G141" s="12" t="s">
        <v>634</v>
      </c>
    </row>
    <row r="142" spans="1:7" ht="13.5" customHeight="1">
      <c r="A142" s="4">
        <v>4122</v>
      </c>
      <c r="B142" s="5" t="s">
        <v>487</v>
      </c>
      <c r="C142" s="13">
        <v>0</v>
      </c>
      <c r="D142" s="13">
        <v>188942</v>
      </c>
      <c r="E142" s="13">
        <v>188942</v>
      </c>
      <c r="F142" s="13">
        <f t="shared" si="3"/>
        <v>100</v>
      </c>
      <c r="G142" s="12" t="s">
        <v>635</v>
      </c>
    </row>
    <row r="143" spans="1:7" ht="13.5" customHeight="1">
      <c r="A143" s="4">
        <v>4131</v>
      </c>
      <c r="B143" s="5" t="s">
        <v>551</v>
      </c>
      <c r="C143" s="13">
        <v>282996000</v>
      </c>
      <c r="D143" s="13">
        <v>293825500</v>
      </c>
      <c r="E143" s="13">
        <v>258526000</v>
      </c>
      <c r="F143" s="13">
        <f t="shared" si="3"/>
        <v>87.98623672894286</v>
      </c>
      <c r="G143" s="1067" t="s">
        <v>987</v>
      </c>
    </row>
    <row r="144" spans="1:7" ht="13.5" customHeight="1">
      <c r="A144" s="4"/>
      <c r="B144" s="5"/>
      <c r="C144" s="13"/>
      <c r="D144" s="13"/>
      <c r="E144" s="13"/>
      <c r="F144" s="13"/>
      <c r="G144" s="1067"/>
    </row>
    <row r="145" spans="1:7" ht="13.5" customHeight="1" outlineLevel="1">
      <c r="A145" s="4">
        <v>4132</v>
      </c>
      <c r="B145" s="5" t="s">
        <v>552</v>
      </c>
      <c r="C145" s="13">
        <v>0</v>
      </c>
      <c r="D145" s="13">
        <v>22640241.34</v>
      </c>
      <c r="E145" s="13">
        <v>22640241.34</v>
      </c>
      <c r="F145" s="13">
        <f>E145/D145*100</f>
        <v>100</v>
      </c>
      <c r="G145" s="1065" t="s">
        <v>965</v>
      </c>
    </row>
    <row r="146" spans="1:7" ht="13.5" customHeight="1" outlineLevel="1">
      <c r="A146" s="4"/>
      <c r="B146" s="5"/>
      <c r="C146" s="13"/>
      <c r="D146" s="13"/>
      <c r="E146" s="13"/>
      <c r="F146" s="13"/>
      <c r="G146" s="1066"/>
    </row>
    <row r="147" spans="1:7" ht="13.5" customHeight="1" outlineLevel="1">
      <c r="A147" s="4"/>
      <c r="B147" s="5"/>
      <c r="C147" s="13"/>
      <c r="D147" s="13"/>
      <c r="E147" s="13"/>
      <c r="F147" s="13"/>
      <c r="G147" s="1066"/>
    </row>
    <row r="148" spans="1:7" ht="13.5" customHeight="1" outlineLevel="1">
      <c r="A148" s="4"/>
      <c r="B148" s="5"/>
      <c r="C148" s="13"/>
      <c r="D148" s="13"/>
      <c r="E148" s="13"/>
      <c r="F148" s="13"/>
      <c r="G148" s="1066"/>
    </row>
    <row r="149" spans="1:8" ht="13.5" customHeight="1" outlineLevel="1">
      <c r="A149" s="4">
        <v>4132</v>
      </c>
      <c r="B149" s="5" t="s">
        <v>485</v>
      </c>
      <c r="C149" s="13">
        <v>0</v>
      </c>
      <c r="D149" s="13">
        <v>953344.41</v>
      </c>
      <c r="E149" s="13">
        <v>953344.41</v>
      </c>
      <c r="F149" s="13">
        <f>E149/D149*100</f>
        <v>100</v>
      </c>
      <c r="G149" s="1067" t="s">
        <v>409</v>
      </c>
      <c r="H149" s="30"/>
    </row>
    <row r="150" spans="1:8" ht="13.5" customHeight="1" outlineLevel="1">
      <c r="A150" s="4"/>
      <c r="B150" s="5"/>
      <c r="C150" s="13"/>
      <c r="D150" s="13"/>
      <c r="E150" s="13"/>
      <c r="F150" s="13"/>
      <c r="G150" s="1067"/>
      <c r="H150" s="30"/>
    </row>
    <row r="151" spans="1:8" ht="13.5" customHeight="1" outlineLevel="1">
      <c r="A151" s="4">
        <v>4132</v>
      </c>
      <c r="B151" s="5" t="s">
        <v>552</v>
      </c>
      <c r="C151" s="13">
        <v>0</v>
      </c>
      <c r="D151" s="13">
        <v>0</v>
      </c>
      <c r="E151" s="13">
        <v>1400000</v>
      </c>
      <c r="F151" s="13">
        <v>0</v>
      </c>
      <c r="G151" s="8" t="s">
        <v>520</v>
      </c>
      <c r="H151" s="30"/>
    </row>
    <row r="152" spans="1:7" ht="13.5" customHeight="1" outlineLevel="1">
      <c r="A152" s="4">
        <v>4213</v>
      </c>
      <c r="B152" s="5" t="s">
        <v>466</v>
      </c>
      <c r="C152" s="13">
        <v>0</v>
      </c>
      <c r="D152" s="13">
        <v>3629700</v>
      </c>
      <c r="E152" s="13">
        <v>3629700</v>
      </c>
      <c r="F152" s="13">
        <f aca="true" t="shared" si="4" ref="F152:F159">E152/D152*100</f>
        <v>100</v>
      </c>
      <c r="G152" s="26" t="s">
        <v>587</v>
      </c>
    </row>
    <row r="153" spans="1:8" ht="13.5" customHeight="1" outlineLevel="1">
      <c r="A153" s="4">
        <v>4213</v>
      </c>
      <c r="B153" s="5" t="s">
        <v>466</v>
      </c>
      <c r="C153" s="13">
        <v>0</v>
      </c>
      <c r="D153" s="13">
        <v>11527186</v>
      </c>
      <c r="E153" s="13">
        <v>11527186</v>
      </c>
      <c r="F153" s="13">
        <f t="shared" si="4"/>
        <v>100</v>
      </c>
      <c r="G153" s="26" t="s">
        <v>481</v>
      </c>
      <c r="H153" s="30"/>
    </row>
    <row r="154" spans="1:7" ht="13.5" customHeight="1" outlineLevel="1">
      <c r="A154" s="4">
        <v>4213</v>
      </c>
      <c r="B154" s="5" t="s">
        <v>466</v>
      </c>
      <c r="C154" s="13">
        <v>0</v>
      </c>
      <c r="D154" s="13">
        <v>12675000</v>
      </c>
      <c r="E154" s="13">
        <v>12652475.7</v>
      </c>
      <c r="F154" s="13">
        <f t="shared" si="4"/>
        <v>99.82229349112426</v>
      </c>
      <c r="G154" s="26" t="s">
        <v>494</v>
      </c>
    </row>
    <row r="155" spans="1:7" ht="13.5" customHeight="1" outlineLevel="1">
      <c r="A155" s="4">
        <v>4213</v>
      </c>
      <c r="B155" s="5" t="s">
        <v>466</v>
      </c>
      <c r="C155" s="13">
        <v>0</v>
      </c>
      <c r="D155" s="13">
        <v>420000</v>
      </c>
      <c r="E155" s="13">
        <v>296812.4</v>
      </c>
      <c r="F155" s="13">
        <f t="shared" si="4"/>
        <v>70.66961904761905</v>
      </c>
      <c r="G155" s="26" t="s">
        <v>636</v>
      </c>
    </row>
    <row r="156" spans="1:7" ht="13.5" customHeight="1" outlineLevel="1">
      <c r="A156" s="4">
        <v>4216</v>
      </c>
      <c r="B156" s="5" t="s">
        <v>467</v>
      </c>
      <c r="C156" s="13">
        <v>0</v>
      </c>
      <c r="D156" s="13">
        <v>171477492.62</v>
      </c>
      <c r="E156" s="13">
        <v>171477492.62</v>
      </c>
      <c r="F156" s="13">
        <f t="shared" si="4"/>
        <v>100</v>
      </c>
      <c r="G156" s="26" t="s">
        <v>480</v>
      </c>
    </row>
    <row r="157" spans="1:7" ht="13.5" customHeight="1" outlineLevel="1">
      <c r="A157" s="4">
        <v>4216</v>
      </c>
      <c r="B157" s="5" t="s">
        <v>467</v>
      </c>
      <c r="C157" s="13">
        <v>0</v>
      </c>
      <c r="D157" s="13">
        <v>23894000</v>
      </c>
      <c r="E157" s="13">
        <v>23894000</v>
      </c>
      <c r="F157" s="13">
        <f t="shared" si="4"/>
        <v>100</v>
      </c>
      <c r="G157" s="26" t="s">
        <v>588</v>
      </c>
    </row>
    <row r="158" spans="1:7" ht="13.5" customHeight="1" outlineLevel="1">
      <c r="A158" s="4">
        <v>4216</v>
      </c>
      <c r="B158" s="5" t="s">
        <v>467</v>
      </c>
      <c r="C158" s="13">
        <v>0</v>
      </c>
      <c r="D158" s="13">
        <v>48572073.2</v>
      </c>
      <c r="E158" s="13">
        <v>48572073.2</v>
      </c>
      <c r="F158" s="13">
        <f t="shared" si="4"/>
        <v>100</v>
      </c>
      <c r="G158" s="26" t="s">
        <v>531</v>
      </c>
    </row>
    <row r="159" spans="1:7" ht="13.5" customHeight="1" outlineLevel="1">
      <c r="A159" s="4">
        <v>4216</v>
      </c>
      <c r="B159" s="5" t="s">
        <v>467</v>
      </c>
      <c r="C159" s="13">
        <v>0</v>
      </c>
      <c r="D159" s="13">
        <v>914000</v>
      </c>
      <c r="E159" s="13">
        <v>914000</v>
      </c>
      <c r="F159" s="13">
        <f t="shared" si="4"/>
        <v>100</v>
      </c>
      <c r="G159" s="1068" t="s">
        <v>910</v>
      </c>
    </row>
    <row r="160" spans="1:7" ht="13.5" customHeight="1" outlineLevel="1">
      <c r="A160" s="4"/>
      <c r="B160" s="5"/>
      <c r="C160" s="13"/>
      <c r="D160" s="13"/>
      <c r="E160" s="13"/>
      <c r="F160" s="13"/>
      <c r="G160" s="1068"/>
    </row>
    <row r="161" spans="1:7" ht="13.5" customHeight="1" outlineLevel="1">
      <c r="A161" s="4">
        <v>4221</v>
      </c>
      <c r="B161" s="5" t="s">
        <v>511</v>
      </c>
      <c r="C161" s="13">
        <v>0</v>
      </c>
      <c r="D161" s="13">
        <v>133243</v>
      </c>
      <c r="E161" s="13">
        <v>133243</v>
      </c>
      <c r="F161" s="13">
        <f>E161/D161*100</f>
        <v>100</v>
      </c>
      <c r="G161" s="26" t="s">
        <v>589</v>
      </c>
    </row>
    <row r="162" spans="1:7" ht="13.5" customHeight="1" outlineLevel="1" thickBot="1">
      <c r="A162" s="4">
        <v>4222</v>
      </c>
      <c r="B162" s="5" t="s">
        <v>621</v>
      </c>
      <c r="C162" s="13">
        <v>0</v>
      </c>
      <c r="D162" s="13">
        <v>850000</v>
      </c>
      <c r="E162" s="13">
        <v>850000</v>
      </c>
      <c r="F162" s="13">
        <f>E162/D162*100</f>
        <v>100</v>
      </c>
      <c r="G162" s="26" t="s">
        <v>622</v>
      </c>
    </row>
    <row r="163" spans="1:7" ht="13.5" customHeight="1" thickBot="1">
      <c r="A163" s="18"/>
      <c r="B163" s="14" t="s">
        <v>553</v>
      </c>
      <c r="C163" s="24">
        <f>SUM(C109:C162)</f>
        <v>403531700</v>
      </c>
      <c r="D163" s="24">
        <f>SUM(D109:D162)</f>
        <v>1251902876.53</v>
      </c>
      <c r="E163" s="24">
        <f>SUM(E109:E162)</f>
        <v>1214350908.63</v>
      </c>
      <c r="F163" s="24">
        <f>E163/D163*100</f>
        <v>97.00040884928025</v>
      </c>
      <c r="G163" s="6"/>
    </row>
    <row r="164" spans="1:7" ht="26.25" customHeight="1" thickBot="1">
      <c r="A164" s="18"/>
      <c r="B164" s="19" t="s">
        <v>554</v>
      </c>
      <c r="C164" s="25">
        <f>C36+C103+C108+C163</f>
        <v>2142222700</v>
      </c>
      <c r="D164" s="25">
        <f>D36+D103+D108+D163</f>
        <v>2710686770.38</v>
      </c>
      <c r="E164" s="25">
        <f>E36+E103+E108+E163</f>
        <v>2716130940.9300003</v>
      </c>
      <c r="F164" s="25">
        <f>E164/D164*100</f>
        <v>100.200841004925</v>
      </c>
      <c r="G164" s="6"/>
    </row>
    <row r="165" spans="1:6" ht="12.75">
      <c r="A165" s="20"/>
      <c r="C165" s="21"/>
      <c r="D165" s="21"/>
      <c r="E165" s="21"/>
      <c r="F165" s="21"/>
    </row>
    <row r="166" spans="1:6" ht="12.75">
      <c r="A166" s="20"/>
      <c r="B166" s="31"/>
      <c r="C166" s="21"/>
      <c r="D166" s="21"/>
      <c r="E166" s="21"/>
      <c r="F166" s="21"/>
    </row>
    <row r="167" spans="1:6" ht="12.75">
      <c r="A167" s="20"/>
      <c r="C167" s="21"/>
      <c r="D167" s="21"/>
      <c r="E167" s="21"/>
      <c r="F167" s="21"/>
    </row>
    <row r="168" spans="1:6" ht="12.75">
      <c r="A168" s="20"/>
      <c r="C168" s="21"/>
      <c r="D168" s="21"/>
      <c r="E168" s="21"/>
      <c r="F168" s="21"/>
    </row>
    <row r="169" spans="1:6" ht="12.75">
      <c r="A169" s="20"/>
      <c r="C169" s="21"/>
      <c r="D169" s="21"/>
      <c r="E169" s="29"/>
      <c r="F169" s="21"/>
    </row>
    <row r="170" spans="1:6" ht="12.75">
      <c r="A170" s="20"/>
      <c r="C170" s="21"/>
      <c r="D170" s="21"/>
      <c r="E170" s="21"/>
      <c r="F170" s="21"/>
    </row>
    <row r="171" spans="1:6" ht="12.75">
      <c r="A171" s="20"/>
      <c r="C171" s="21"/>
      <c r="D171" s="21"/>
      <c r="E171" s="21"/>
      <c r="F171" s="21"/>
    </row>
    <row r="172" spans="1:6" ht="12.75">
      <c r="A172" s="20"/>
      <c r="C172" s="21"/>
      <c r="D172" s="21"/>
      <c r="E172" s="21"/>
      <c r="F172" s="21"/>
    </row>
    <row r="173" spans="1:6" ht="12.75">
      <c r="A173" s="20"/>
      <c r="C173" s="21"/>
      <c r="D173" s="21"/>
      <c r="E173" s="21"/>
      <c r="F173" s="21"/>
    </row>
    <row r="174" spans="1:6" ht="12.75">
      <c r="A174" s="20"/>
      <c r="C174" s="21"/>
      <c r="D174" s="21"/>
      <c r="E174" s="21"/>
      <c r="F174" s="21"/>
    </row>
    <row r="175" spans="1:6" ht="12.75">
      <c r="A175" s="20"/>
      <c r="C175" s="21"/>
      <c r="D175" s="21"/>
      <c r="E175" s="21"/>
      <c r="F175" s="21"/>
    </row>
    <row r="176" spans="1:6" ht="12.75">
      <c r="A176" s="20"/>
      <c r="C176" s="21"/>
      <c r="D176" s="21"/>
      <c r="E176" s="21"/>
      <c r="F176" s="21"/>
    </row>
    <row r="177" spans="1:6" ht="12.75">
      <c r="A177" s="20"/>
      <c r="C177" s="21"/>
      <c r="D177" s="21"/>
      <c r="E177" s="21"/>
      <c r="F177" s="21"/>
    </row>
    <row r="178" spans="1:6" ht="12.75">
      <c r="A178" s="20"/>
      <c r="C178" s="21"/>
      <c r="D178" s="21"/>
      <c r="E178" s="21"/>
      <c r="F178" s="21"/>
    </row>
    <row r="179" spans="1:6" ht="12.75">
      <c r="A179" s="20"/>
      <c r="C179" s="21"/>
      <c r="D179" s="21"/>
      <c r="E179" s="21"/>
      <c r="F179" s="21"/>
    </row>
    <row r="180" spans="1:6" ht="12.75">
      <c r="A180" s="20"/>
      <c r="C180" s="21"/>
      <c r="D180" s="21"/>
      <c r="E180" s="21"/>
      <c r="F180" s="21"/>
    </row>
    <row r="181" spans="1:6" ht="12.75">
      <c r="A181" s="20"/>
      <c r="C181" s="21"/>
      <c r="D181" s="21"/>
      <c r="E181" s="21"/>
      <c r="F181" s="21"/>
    </row>
    <row r="182" ht="12.75">
      <c r="A182" s="20"/>
    </row>
    <row r="183" ht="12.75">
      <c r="A183" s="20"/>
    </row>
    <row r="184" ht="12.75">
      <c r="A184" s="20"/>
    </row>
    <row r="185" ht="12.75">
      <c r="A185" s="20"/>
    </row>
    <row r="186" ht="12.75">
      <c r="A186" s="20"/>
    </row>
    <row r="187" ht="12.75">
      <c r="A187" s="20"/>
    </row>
    <row r="188" ht="12.75">
      <c r="A188" s="20"/>
    </row>
    <row r="189" ht="12.75">
      <c r="A189" s="20"/>
    </row>
    <row r="190" ht="12.75">
      <c r="A190" s="20"/>
    </row>
    <row r="191" ht="12.75">
      <c r="A191" s="20"/>
    </row>
    <row r="192" ht="12.75">
      <c r="A192" s="20"/>
    </row>
    <row r="193" ht="12.75">
      <c r="A193" s="20"/>
    </row>
    <row r="194" ht="12.75">
      <c r="A194" s="20"/>
    </row>
    <row r="195" ht="12.75">
      <c r="A195" s="20"/>
    </row>
    <row r="196" ht="12.75">
      <c r="A196" s="20"/>
    </row>
    <row r="197" ht="12.75">
      <c r="A197" s="20"/>
    </row>
    <row r="198" ht="12.75">
      <c r="A198" s="20"/>
    </row>
    <row r="199" ht="12.75">
      <c r="A199" s="20"/>
    </row>
    <row r="200" ht="12.75">
      <c r="A200" s="20"/>
    </row>
    <row r="201" ht="12.75">
      <c r="A201" s="20"/>
    </row>
    <row r="202" ht="12.75">
      <c r="A202" s="20"/>
    </row>
    <row r="203" ht="12.75">
      <c r="A203" s="20"/>
    </row>
    <row r="204" ht="12.75">
      <c r="A204" s="20"/>
    </row>
    <row r="205" ht="12.75">
      <c r="A205" s="20"/>
    </row>
    <row r="206" ht="12.75">
      <c r="A206" s="20"/>
    </row>
    <row r="207" ht="12.75">
      <c r="A207" s="20"/>
    </row>
    <row r="208" ht="12.75">
      <c r="A208" s="20"/>
    </row>
    <row r="209" ht="12.75">
      <c r="A209" s="20"/>
    </row>
    <row r="210" ht="12.75">
      <c r="A210" s="20"/>
    </row>
    <row r="211" ht="12.75">
      <c r="A211" s="20"/>
    </row>
    <row r="212" ht="12.75">
      <c r="A212" s="20"/>
    </row>
    <row r="213" ht="12.75">
      <c r="A213" s="20"/>
    </row>
    <row r="214" ht="12.75">
      <c r="A214" s="20"/>
    </row>
    <row r="215" ht="12.75">
      <c r="A215" s="20"/>
    </row>
    <row r="216" ht="12.75">
      <c r="A216" s="20"/>
    </row>
    <row r="217" ht="12.75">
      <c r="A217" s="20"/>
    </row>
    <row r="218" ht="12.75">
      <c r="A218" s="20"/>
    </row>
    <row r="219" ht="12.75">
      <c r="A219" s="20"/>
    </row>
    <row r="220" ht="12.75">
      <c r="A220" s="20"/>
    </row>
    <row r="221" ht="12.75">
      <c r="A221" s="20"/>
    </row>
    <row r="222" ht="12.75">
      <c r="A222" s="20"/>
    </row>
    <row r="223" ht="12.75">
      <c r="A223" s="20"/>
    </row>
    <row r="224" ht="12.75">
      <c r="A224" s="20"/>
    </row>
    <row r="225" ht="12.75">
      <c r="A225" s="20"/>
    </row>
    <row r="226" ht="12.75">
      <c r="A226" s="20"/>
    </row>
    <row r="227" ht="12.75">
      <c r="A227" s="20"/>
    </row>
    <row r="228" ht="12.75">
      <c r="A228" s="20"/>
    </row>
    <row r="229" ht="12.75">
      <c r="A229" s="20"/>
    </row>
    <row r="230" ht="12.75">
      <c r="A230" s="20"/>
    </row>
    <row r="231" ht="12.75">
      <c r="A231" s="20"/>
    </row>
    <row r="232" ht="12.75">
      <c r="A232" s="20"/>
    </row>
    <row r="233" ht="12.75">
      <c r="A233" s="20"/>
    </row>
    <row r="234" ht="12.75">
      <c r="A234" s="20"/>
    </row>
    <row r="235" ht="12.75">
      <c r="A235" s="20"/>
    </row>
    <row r="236" ht="12.75">
      <c r="A236" s="20"/>
    </row>
    <row r="237" ht="12.75">
      <c r="A237" s="20"/>
    </row>
    <row r="238" ht="12.75">
      <c r="A238" s="20"/>
    </row>
    <row r="239" ht="12.75">
      <c r="A239" s="20"/>
    </row>
    <row r="240" ht="12.75">
      <c r="A240" s="20"/>
    </row>
    <row r="241" ht="12.75">
      <c r="A241" s="20"/>
    </row>
    <row r="242" ht="12.75">
      <c r="A242" s="20"/>
    </row>
    <row r="243" ht="12.75">
      <c r="A243" s="20"/>
    </row>
    <row r="244" ht="12.75">
      <c r="A244" s="20"/>
    </row>
    <row r="245" ht="12.75">
      <c r="A245" s="20"/>
    </row>
    <row r="246" ht="12.75">
      <c r="A246" s="20"/>
    </row>
    <row r="247" ht="12.75">
      <c r="A247" s="20"/>
    </row>
    <row r="248" ht="12.75">
      <c r="A248" s="20"/>
    </row>
    <row r="249" ht="12.75">
      <c r="A249" s="20"/>
    </row>
    <row r="250" ht="12.75">
      <c r="A250" s="20"/>
    </row>
    <row r="251" ht="12.75">
      <c r="A251" s="20"/>
    </row>
    <row r="252" ht="12.75">
      <c r="A252" s="20"/>
    </row>
    <row r="253" ht="12.75">
      <c r="A253" s="20"/>
    </row>
    <row r="254" ht="12.75">
      <c r="A254" s="20"/>
    </row>
    <row r="255" ht="12.75">
      <c r="A255" s="20"/>
    </row>
    <row r="256" ht="12.75">
      <c r="A256" s="20"/>
    </row>
    <row r="257" ht="12.75">
      <c r="A257" s="20"/>
    </row>
    <row r="258" ht="12.75">
      <c r="A258" s="20"/>
    </row>
    <row r="259" ht="12.75">
      <c r="A259" s="20"/>
    </row>
    <row r="260" ht="12.75">
      <c r="A260" s="20"/>
    </row>
    <row r="261" ht="12.75">
      <c r="A261" s="20"/>
    </row>
    <row r="262" ht="12.75">
      <c r="A262" s="20"/>
    </row>
    <row r="263" ht="12.75">
      <c r="A263" s="20"/>
    </row>
    <row r="264" ht="12.75">
      <c r="A264" s="20"/>
    </row>
    <row r="265" ht="12.75">
      <c r="A265" s="20"/>
    </row>
    <row r="266" ht="12.75">
      <c r="A266" s="20"/>
    </row>
    <row r="267" ht="12.75">
      <c r="A267" s="20"/>
    </row>
    <row r="268" ht="12.75">
      <c r="A268" s="20"/>
    </row>
    <row r="269" ht="12.75">
      <c r="A269" s="20"/>
    </row>
    <row r="270" ht="12.75">
      <c r="A270" s="20"/>
    </row>
    <row r="271" ht="12.75">
      <c r="A271" s="20"/>
    </row>
    <row r="272" ht="12.75">
      <c r="A272" s="20"/>
    </row>
    <row r="273" ht="12.75">
      <c r="A273" s="20"/>
    </row>
    <row r="274" ht="12.75">
      <c r="A274" s="20"/>
    </row>
    <row r="275" ht="12.75">
      <c r="A275" s="20"/>
    </row>
    <row r="276" ht="12.75">
      <c r="A276" s="20"/>
    </row>
    <row r="277" ht="12.75">
      <c r="A277" s="20"/>
    </row>
    <row r="278" ht="12.75">
      <c r="A278" s="20"/>
    </row>
    <row r="279" ht="12.75">
      <c r="A279" s="20"/>
    </row>
    <row r="280" ht="12.75">
      <c r="A280" s="20"/>
    </row>
    <row r="281" ht="12.75">
      <c r="A281" s="20"/>
    </row>
    <row r="282" ht="12.75">
      <c r="A282" s="20"/>
    </row>
    <row r="283" ht="12.75">
      <c r="A283" s="20"/>
    </row>
    <row r="284" ht="12.75">
      <c r="A284" s="20"/>
    </row>
    <row r="285" ht="12.75">
      <c r="A285" s="20"/>
    </row>
    <row r="286" ht="12.75">
      <c r="A286" s="20"/>
    </row>
    <row r="287" ht="12.75">
      <c r="A287" s="20"/>
    </row>
    <row r="288" ht="12.75">
      <c r="A288" s="20"/>
    </row>
    <row r="289" ht="12.75">
      <c r="A289" s="20"/>
    </row>
    <row r="290" ht="12.75">
      <c r="A290" s="20"/>
    </row>
    <row r="291" ht="12.75">
      <c r="A291" s="20"/>
    </row>
    <row r="292" ht="12.75">
      <c r="A292" s="20"/>
    </row>
    <row r="293" ht="12.75">
      <c r="A293" s="20"/>
    </row>
    <row r="294" ht="12.75">
      <c r="A294" s="20"/>
    </row>
    <row r="295" ht="12.75">
      <c r="A295" s="20"/>
    </row>
    <row r="296" ht="12.75">
      <c r="A296" s="20"/>
    </row>
    <row r="297" ht="12.75">
      <c r="A297" s="20"/>
    </row>
    <row r="298" ht="12.75">
      <c r="A298" s="20"/>
    </row>
    <row r="299" ht="12.75">
      <c r="A299" s="20"/>
    </row>
    <row r="300" ht="12.75">
      <c r="A300" s="20"/>
    </row>
    <row r="301" ht="12.75">
      <c r="A301" s="20"/>
    </row>
    <row r="302" ht="12.75">
      <c r="A302" s="20"/>
    </row>
    <row r="303" ht="12.75">
      <c r="A303" s="20"/>
    </row>
    <row r="304" ht="12.75">
      <c r="A304" s="20"/>
    </row>
    <row r="305" ht="12.75">
      <c r="A305" s="20"/>
    </row>
    <row r="306" ht="12.75">
      <c r="A306" s="20"/>
    </row>
    <row r="307" ht="12.75">
      <c r="A307" s="20"/>
    </row>
    <row r="308" ht="12.75">
      <c r="A308" s="20"/>
    </row>
    <row r="309" ht="12.75">
      <c r="A309" s="20"/>
    </row>
    <row r="310" ht="12.75">
      <c r="A310" s="20"/>
    </row>
    <row r="311" ht="12.75">
      <c r="A311" s="20"/>
    </row>
    <row r="312" ht="12.75">
      <c r="A312" s="20"/>
    </row>
    <row r="313" ht="12.75">
      <c r="A313" s="20"/>
    </row>
    <row r="314" ht="12.75">
      <c r="A314" s="20"/>
    </row>
    <row r="315" ht="12.75">
      <c r="A315" s="20"/>
    </row>
    <row r="316" ht="12.75">
      <c r="A316" s="20"/>
    </row>
    <row r="317" ht="12.75">
      <c r="A317" s="20"/>
    </row>
    <row r="318" ht="12.75">
      <c r="A318" s="20"/>
    </row>
    <row r="319" ht="12.75">
      <c r="A319" s="20"/>
    </row>
    <row r="320" ht="12.75">
      <c r="A320" s="20"/>
    </row>
    <row r="321" ht="12.75">
      <c r="A321" s="20"/>
    </row>
    <row r="322" ht="12.75">
      <c r="A322" s="20"/>
    </row>
    <row r="323" ht="12.75">
      <c r="A323" s="20"/>
    </row>
    <row r="324" ht="12.75">
      <c r="A324" s="20"/>
    </row>
    <row r="325" ht="12.75">
      <c r="A325" s="20"/>
    </row>
    <row r="326" ht="12.75">
      <c r="A326" s="20"/>
    </row>
    <row r="327" ht="12.75">
      <c r="A327" s="20"/>
    </row>
    <row r="328" ht="12.75">
      <c r="A328" s="20"/>
    </row>
    <row r="329" ht="12.75">
      <c r="A329" s="20"/>
    </row>
    <row r="330" ht="12.75">
      <c r="A330" s="20"/>
    </row>
    <row r="331" ht="12.75">
      <c r="A331" s="20"/>
    </row>
    <row r="332" ht="12.75">
      <c r="A332" s="20"/>
    </row>
    <row r="333" ht="12.75">
      <c r="A333" s="20"/>
    </row>
    <row r="334" ht="12.75">
      <c r="A334" s="20"/>
    </row>
    <row r="335" ht="12.75">
      <c r="A335" s="20"/>
    </row>
    <row r="336" ht="12.75">
      <c r="A336" s="20"/>
    </row>
    <row r="337" ht="12.75">
      <c r="A337" s="20"/>
    </row>
    <row r="338" ht="12.75">
      <c r="A338" s="20"/>
    </row>
    <row r="339" ht="12.75">
      <c r="A339" s="20"/>
    </row>
    <row r="340" ht="12.75">
      <c r="A340" s="20"/>
    </row>
    <row r="341" ht="12.75">
      <c r="A341" s="20"/>
    </row>
    <row r="342" ht="12.75">
      <c r="A342" s="20"/>
    </row>
    <row r="343" ht="12.75">
      <c r="A343" s="20"/>
    </row>
    <row r="344" ht="12.75">
      <c r="A344" s="20"/>
    </row>
    <row r="345" ht="12.75">
      <c r="A345" s="20"/>
    </row>
    <row r="346" ht="12.75">
      <c r="A346" s="20"/>
    </row>
    <row r="347" ht="12.75">
      <c r="A347" s="20"/>
    </row>
    <row r="348" ht="12.75">
      <c r="A348" s="20"/>
    </row>
    <row r="349" ht="12.75">
      <c r="A349" s="20"/>
    </row>
    <row r="350" ht="12.75">
      <c r="A350" s="20"/>
    </row>
    <row r="351" ht="12.75">
      <c r="A351" s="20"/>
    </row>
    <row r="352" ht="12.75">
      <c r="A352" s="20"/>
    </row>
    <row r="353" ht="12.75">
      <c r="A353" s="20"/>
    </row>
    <row r="354" ht="12.75">
      <c r="A354" s="20"/>
    </row>
    <row r="355" ht="12.75">
      <c r="A355" s="20"/>
    </row>
    <row r="356" ht="12.75">
      <c r="A356" s="20"/>
    </row>
    <row r="357" ht="12.75">
      <c r="A357" s="20"/>
    </row>
    <row r="358" ht="12.75">
      <c r="A358" s="20"/>
    </row>
    <row r="359" ht="12.75">
      <c r="A359" s="20"/>
    </row>
    <row r="360" ht="12.75">
      <c r="A360" s="20"/>
    </row>
    <row r="361" ht="12.75">
      <c r="A361" s="20"/>
    </row>
    <row r="362" ht="12.75">
      <c r="A362" s="20"/>
    </row>
    <row r="363" ht="12.75">
      <c r="A363" s="20"/>
    </row>
    <row r="364" ht="12.75">
      <c r="A364" s="20"/>
    </row>
    <row r="365" ht="12.75">
      <c r="A365" s="20"/>
    </row>
    <row r="366" ht="12.75">
      <c r="A366" s="20"/>
    </row>
    <row r="367" ht="12.75">
      <c r="A367" s="20"/>
    </row>
    <row r="368" ht="12.75">
      <c r="A368" s="20"/>
    </row>
    <row r="369" ht="12.75">
      <c r="A369" s="20"/>
    </row>
    <row r="370" ht="12.75">
      <c r="A370" s="20"/>
    </row>
    <row r="371" ht="12.75">
      <c r="A371" s="20"/>
    </row>
    <row r="372" ht="12.75">
      <c r="A372" s="20"/>
    </row>
    <row r="373" ht="12.75">
      <c r="A373" s="20"/>
    </row>
    <row r="374" ht="12.75">
      <c r="A374" s="20"/>
    </row>
    <row r="375" ht="12.75">
      <c r="A375" s="20"/>
    </row>
    <row r="376" ht="12.75">
      <c r="A376" s="20"/>
    </row>
    <row r="377" ht="12.75">
      <c r="A377" s="20"/>
    </row>
    <row r="378" ht="12.75">
      <c r="A378" s="20"/>
    </row>
    <row r="379" ht="12.75">
      <c r="A379" s="20"/>
    </row>
    <row r="380" ht="12.75">
      <c r="A380" s="20"/>
    </row>
    <row r="381" ht="12.75">
      <c r="A381" s="20"/>
    </row>
    <row r="382" ht="12.75">
      <c r="A382" s="20"/>
    </row>
    <row r="383" ht="12.75">
      <c r="A383" s="20"/>
    </row>
    <row r="384" ht="12.75">
      <c r="A384" s="20"/>
    </row>
    <row r="385" ht="12.75">
      <c r="A385" s="20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  <row r="488" ht="12.75">
      <c r="A488" s="20"/>
    </row>
    <row r="489" ht="12.75">
      <c r="A489" s="20"/>
    </row>
    <row r="490" ht="12.75">
      <c r="A490" s="20"/>
    </row>
    <row r="491" ht="12.75">
      <c r="A491" s="20"/>
    </row>
    <row r="492" ht="12.75">
      <c r="A492" s="20"/>
    </row>
    <row r="493" ht="12.75">
      <c r="A493" s="20"/>
    </row>
    <row r="494" ht="12.75">
      <c r="A494" s="20"/>
    </row>
    <row r="495" ht="12.75">
      <c r="A495" s="20"/>
    </row>
    <row r="496" ht="12.75">
      <c r="A496" s="20"/>
    </row>
    <row r="497" ht="12.75">
      <c r="A497" s="20"/>
    </row>
    <row r="498" ht="12.75">
      <c r="A498" s="20"/>
    </row>
    <row r="499" ht="12.75">
      <c r="A499" s="20"/>
    </row>
    <row r="500" ht="12.75">
      <c r="A500" s="20"/>
    </row>
    <row r="501" ht="12.75">
      <c r="A501" s="20"/>
    </row>
    <row r="502" ht="12.75">
      <c r="A502" s="20"/>
    </row>
    <row r="503" ht="12.75">
      <c r="A503" s="20"/>
    </row>
    <row r="504" ht="12.75">
      <c r="A504" s="20"/>
    </row>
    <row r="505" ht="12.75">
      <c r="A505" s="20"/>
    </row>
    <row r="506" ht="12.75">
      <c r="A506" s="20"/>
    </row>
    <row r="507" ht="12.75">
      <c r="A507" s="20"/>
    </row>
    <row r="508" ht="12.75">
      <c r="A508" s="20"/>
    </row>
    <row r="509" ht="12.75">
      <c r="A509" s="20"/>
    </row>
    <row r="510" ht="12.75">
      <c r="A510" s="20"/>
    </row>
    <row r="511" ht="12.75">
      <c r="A511" s="20"/>
    </row>
    <row r="512" ht="12.75">
      <c r="A512" s="20"/>
    </row>
    <row r="513" ht="12.75">
      <c r="A513" s="20"/>
    </row>
    <row r="514" ht="12.75">
      <c r="A514" s="20"/>
    </row>
    <row r="515" ht="12.75">
      <c r="A515" s="20"/>
    </row>
    <row r="516" ht="12.75">
      <c r="A516" s="20"/>
    </row>
    <row r="517" ht="12.75">
      <c r="A517" s="20"/>
    </row>
    <row r="518" ht="12.75">
      <c r="A518" s="20"/>
    </row>
    <row r="519" ht="12.75">
      <c r="A519" s="20"/>
    </row>
    <row r="520" ht="12.75">
      <c r="A520" s="20"/>
    </row>
    <row r="521" ht="12.75">
      <c r="A521" s="20"/>
    </row>
    <row r="522" ht="12.75">
      <c r="A522" s="20"/>
    </row>
    <row r="523" ht="12.75">
      <c r="A523" s="20"/>
    </row>
    <row r="524" ht="12.75">
      <c r="A524" s="20"/>
    </row>
    <row r="525" ht="12.75">
      <c r="A525" s="20"/>
    </row>
    <row r="526" ht="12.75">
      <c r="A526" s="20"/>
    </row>
    <row r="527" ht="12.75">
      <c r="A527" s="20"/>
    </row>
    <row r="528" ht="12.75">
      <c r="A528" s="20"/>
    </row>
    <row r="529" ht="12.75">
      <c r="A529" s="20"/>
    </row>
    <row r="530" ht="12.75">
      <c r="A530" s="20"/>
    </row>
    <row r="531" ht="12.75">
      <c r="A531" s="20"/>
    </row>
    <row r="532" ht="12.75">
      <c r="A532" s="20"/>
    </row>
    <row r="533" ht="12.75">
      <c r="A533" s="20"/>
    </row>
    <row r="534" ht="12.75">
      <c r="A534" s="20"/>
    </row>
    <row r="535" ht="12.75">
      <c r="A535" s="20"/>
    </row>
    <row r="536" ht="12.75">
      <c r="A536" s="20"/>
    </row>
    <row r="537" ht="12.75">
      <c r="A537" s="20"/>
    </row>
    <row r="538" ht="12.75">
      <c r="A538" s="20"/>
    </row>
    <row r="539" ht="12.75">
      <c r="A539" s="20"/>
    </row>
    <row r="540" ht="12.75">
      <c r="A540" s="20"/>
    </row>
    <row r="541" ht="12.75">
      <c r="A541" s="20"/>
    </row>
    <row r="542" ht="12.75">
      <c r="A542" s="20"/>
    </row>
    <row r="543" ht="12.75">
      <c r="A543" s="20"/>
    </row>
    <row r="544" ht="12.75">
      <c r="A544" s="20"/>
    </row>
    <row r="545" ht="12.75">
      <c r="A545" s="20"/>
    </row>
    <row r="546" ht="12.75">
      <c r="A546" s="20"/>
    </row>
    <row r="547" ht="12.75">
      <c r="A547" s="20"/>
    </row>
    <row r="548" ht="12.75">
      <c r="A548" s="20"/>
    </row>
    <row r="549" ht="12.75">
      <c r="A549" s="20"/>
    </row>
    <row r="550" ht="12.75">
      <c r="A550" s="20"/>
    </row>
    <row r="551" ht="12.75">
      <c r="A551" s="20"/>
    </row>
    <row r="552" ht="12.75">
      <c r="A552" s="20"/>
    </row>
    <row r="553" ht="12.75">
      <c r="A553" s="20"/>
    </row>
    <row r="554" ht="12.75">
      <c r="A554" s="20"/>
    </row>
    <row r="555" ht="12.75">
      <c r="A555" s="20"/>
    </row>
    <row r="556" ht="12.75">
      <c r="A556" s="20"/>
    </row>
    <row r="557" ht="12.75">
      <c r="A557" s="20"/>
    </row>
    <row r="558" ht="12.75">
      <c r="A558" s="20"/>
    </row>
    <row r="559" ht="12.75">
      <c r="A559" s="20"/>
    </row>
    <row r="560" ht="12.75">
      <c r="A560" s="20"/>
    </row>
    <row r="561" ht="12.75">
      <c r="A561" s="20"/>
    </row>
    <row r="562" ht="12.75">
      <c r="A562" s="20"/>
    </row>
    <row r="563" ht="12.75">
      <c r="A563" s="20"/>
    </row>
    <row r="564" ht="12.75">
      <c r="A564" s="20"/>
    </row>
    <row r="565" ht="12.75">
      <c r="A565" s="20"/>
    </row>
    <row r="566" ht="12.75">
      <c r="A566" s="20"/>
    </row>
    <row r="567" ht="12.75">
      <c r="A567" s="20"/>
    </row>
    <row r="568" ht="12.75">
      <c r="A568" s="20"/>
    </row>
    <row r="569" ht="12.75">
      <c r="A569" s="20"/>
    </row>
    <row r="570" ht="12.75">
      <c r="A570" s="20"/>
    </row>
    <row r="571" ht="12.75">
      <c r="A571" s="20"/>
    </row>
    <row r="572" ht="12.75">
      <c r="A572" s="20"/>
    </row>
    <row r="573" ht="12.75">
      <c r="A573" s="20"/>
    </row>
    <row r="574" ht="12.75">
      <c r="A574" s="20"/>
    </row>
    <row r="575" ht="12.75">
      <c r="A575" s="20"/>
    </row>
    <row r="576" ht="12.75">
      <c r="A576" s="20"/>
    </row>
    <row r="577" ht="12.75">
      <c r="A577" s="20"/>
    </row>
    <row r="578" ht="12.75">
      <c r="A578" s="20"/>
    </row>
    <row r="579" ht="12.75">
      <c r="A579" s="20"/>
    </row>
    <row r="580" ht="12.75">
      <c r="A580" s="20"/>
    </row>
    <row r="581" ht="12.75">
      <c r="A581" s="20"/>
    </row>
    <row r="582" ht="12.75">
      <c r="A582" s="20"/>
    </row>
    <row r="583" ht="12.75">
      <c r="A583" s="20"/>
    </row>
    <row r="584" ht="12.75">
      <c r="A584" s="20"/>
    </row>
    <row r="585" ht="12.75">
      <c r="A585" s="20"/>
    </row>
    <row r="586" ht="12.75">
      <c r="A586" s="20"/>
    </row>
    <row r="587" ht="12.75">
      <c r="A587" s="20"/>
    </row>
    <row r="588" ht="12.75">
      <c r="A588" s="20"/>
    </row>
    <row r="589" ht="12.75">
      <c r="A589" s="20"/>
    </row>
    <row r="590" ht="12.75">
      <c r="A590" s="20"/>
    </row>
    <row r="591" ht="12.75">
      <c r="A591" s="20"/>
    </row>
    <row r="592" ht="12.75">
      <c r="A592" s="20"/>
    </row>
    <row r="593" ht="12.75">
      <c r="A593" s="20"/>
    </row>
    <row r="594" ht="12.75">
      <c r="A594" s="20"/>
    </row>
    <row r="595" ht="12.75">
      <c r="A595" s="20"/>
    </row>
    <row r="596" ht="12.75">
      <c r="A596" s="20"/>
    </row>
    <row r="597" ht="12.75">
      <c r="A597" s="20"/>
    </row>
    <row r="598" ht="12.75">
      <c r="A598" s="20"/>
    </row>
    <row r="599" ht="12.75">
      <c r="A599" s="20"/>
    </row>
    <row r="600" ht="12.75">
      <c r="A600" s="20"/>
    </row>
    <row r="601" ht="12.75">
      <c r="A601" s="20"/>
    </row>
    <row r="602" ht="12.75">
      <c r="A602" s="20"/>
    </row>
    <row r="603" ht="12.75">
      <c r="A603" s="20"/>
    </row>
    <row r="604" ht="12.75">
      <c r="A604" s="20"/>
    </row>
    <row r="605" ht="12.75">
      <c r="A605" s="20"/>
    </row>
    <row r="606" ht="12.75">
      <c r="A606" s="20"/>
    </row>
    <row r="607" ht="12.75">
      <c r="A607" s="20"/>
    </row>
    <row r="608" ht="12.75">
      <c r="A608" s="20"/>
    </row>
    <row r="609" ht="12.75">
      <c r="A609" s="20"/>
    </row>
    <row r="610" ht="12.75">
      <c r="A610" s="20"/>
    </row>
    <row r="611" ht="12.75">
      <c r="A611" s="20"/>
    </row>
    <row r="612" ht="12.75">
      <c r="A612" s="20"/>
    </row>
    <row r="613" ht="12.75">
      <c r="A613" s="20"/>
    </row>
    <row r="614" ht="12.75">
      <c r="A614" s="20"/>
    </row>
    <row r="615" ht="12.75">
      <c r="A615" s="20"/>
    </row>
    <row r="616" ht="12.75">
      <c r="A616" s="20"/>
    </row>
    <row r="617" ht="12.75">
      <c r="A617" s="20"/>
    </row>
    <row r="618" ht="12.75">
      <c r="A618" s="20"/>
    </row>
    <row r="619" ht="12.75">
      <c r="A619" s="20"/>
    </row>
    <row r="620" ht="12.75">
      <c r="A620" s="20"/>
    </row>
    <row r="621" ht="12.75">
      <c r="A621" s="20"/>
    </row>
    <row r="622" ht="12.75">
      <c r="A622" s="20"/>
    </row>
    <row r="623" ht="12.75">
      <c r="A623" s="20"/>
    </row>
    <row r="624" ht="12.75">
      <c r="A624" s="20"/>
    </row>
    <row r="625" ht="12.75">
      <c r="A625" s="20"/>
    </row>
    <row r="626" ht="12.75">
      <c r="A626" s="20"/>
    </row>
    <row r="627" ht="12.75">
      <c r="A627" s="20"/>
    </row>
    <row r="628" ht="12.75">
      <c r="A628" s="20"/>
    </row>
    <row r="629" ht="12.75">
      <c r="A629" s="20"/>
    </row>
    <row r="630" ht="12.75">
      <c r="A630" s="20"/>
    </row>
    <row r="631" ht="12.75">
      <c r="A631" s="20"/>
    </row>
    <row r="632" ht="12.75">
      <c r="A632" s="20"/>
    </row>
    <row r="633" ht="12.75">
      <c r="A633" s="20"/>
    </row>
    <row r="634" ht="12.75">
      <c r="A634" s="20"/>
    </row>
    <row r="635" ht="12.75">
      <c r="A635" s="20"/>
    </row>
    <row r="636" ht="12.75">
      <c r="A636" s="20"/>
    </row>
    <row r="637" ht="12.75">
      <c r="A637" s="20"/>
    </row>
    <row r="638" ht="12.75">
      <c r="A638" s="20"/>
    </row>
    <row r="639" ht="12.75">
      <c r="A639" s="20"/>
    </row>
    <row r="640" ht="12.75">
      <c r="A640" s="20"/>
    </row>
    <row r="641" ht="12.75">
      <c r="A641" s="20"/>
    </row>
    <row r="642" ht="12.75">
      <c r="A642" s="20"/>
    </row>
    <row r="643" ht="12.75">
      <c r="A643" s="20"/>
    </row>
    <row r="644" ht="12.75">
      <c r="A644" s="20"/>
    </row>
    <row r="645" ht="12.75">
      <c r="A645" s="20"/>
    </row>
    <row r="646" ht="12.75">
      <c r="A646" s="20"/>
    </row>
    <row r="647" ht="12.75">
      <c r="A647" s="20"/>
    </row>
    <row r="648" ht="12.75">
      <c r="A648" s="20"/>
    </row>
    <row r="649" ht="12.75">
      <c r="A649" s="20"/>
    </row>
    <row r="650" ht="12.75">
      <c r="A650" s="20"/>
    </row>
    <row r="651" ht="12.75">
      <c r="A651" s="20"/>
    </row>
    <row r="652" ht="12.75">
      <c r="A652" s="20"/>
    </row>
    <row r="653" ht="12.75">
      <c r="A653" s="20"/>
    </row>
    <row r="654" ht="12.75">
      <c r="A654" s="20"/>
    </row>
    <row r="655" ht="12.75">
      <c r="A655" s="20"/>
    </row>
    <row r="656" ht="12.75">
      <c r="A656" s="20"/>
    </row>
    <row r="657" ht="12.75">
      <c r="A657" s="20"/>
    </row>
    <row r="658" ht="12.75">
      <c r="A658" s="20"/>
    </row>
    <row r="659" ht="12.75">
      <c r="A659" s="20"/>
    </row>
    <row r="660" ht="12.75">
      <c r="A660" s="20"/>
    </row>
    <row r="661" ht="12.75">
      <c r="A661" s="20"/>
    </row>
    <row r="662" ht="12.75">
      <c r="A662" s="20"/>
    </row>
    <row r="663" ht="12.75">
      <c r="A663" s="20"/>
    </row>
    <row r="664" ht="12.75">
      <c r="A664" s="20"/>
    </row>
    <row r="665" ht="12.75">
      <c r="A665" s="20"/>
    </row>
    <row r="666" ht="12.75">
      <c r="A666" s="20"/>
    </row>
    <row r="667" ht="12.75">
      <c r="A667" s="20"/>
    </row>
    <row r="668" ht="12.75">
      <c r="A668" s="20"/>
    </row>
    <row r="669" ht="12.75">
      <c r="A669" s="20"/>
    </row>
    <row r="670" ht="12.75">
      <c r="A670" s="20"/>
    </row>
    <row r="671" ht="12.75">
      <c r="A671" s="20"/>
    </row>
    <row r="672" ht="12.75">
      <c r="A672" s="20"/>
    </row>
    <row r="673" ht="12.75">
      <c r="A673" s="20"/>
    </row>
    <row r="674" ht="12.75">
      <c r="A674" s="20"/>
    </row>
    <row r="675" ht="12.75">
      <c r="A675" s="20"/>
    </row>
    <row r="676" ht="12.75">
      <c r="A676" s="20"/>
    </row>
    <row r="677" ht="12.75">
      <c r="A677" s="20"/>
    </row>
    <row r="678" ht="12.75">
      <c r="A678" s="20"/>
    </row>
    <row r="679" ht="12.75">
      <c r="A679" s="20"/>
    </row>
    <row r="680" ht="12.75">
      <c r="A680" s="20"/>
    </row>
    <row r="681" ht="12.75">
      <c r="A681" s="20"/>
    </row>
    <row r="682" ht="12.75">
      <c r="A682" s="20"/>
    </row>
    <row r="683" ht="12.75">
      <c r="A683" s="20"/>
    </row>
    <row r="684" ht="12.75">
      <c r="A684" s="20"/>
    </row>
    <row r="685" ht="12.75">
      <c r="A685" s="20"/>
    </row>
    <row r="686" ht="12.75">
      <c r="A686" s="20"/>
    </row>
    <row r="687" ht="12.75">
      <c r="A687" s="20"/>
    </row>
    <row r="688" ht="12.75">
      <c r="A688" s="20"/>
    </row>
    <row r="689" ht="12.75">
      <c r="A689" s="20"/>
    </row>
    <row r="690" ht="12.75">
      <c r="A690" s="20"/>
    </row>
    <row r="691" ht="12.75">
      <c r="A691" s="20"/>
    </row>
    <row r="692" ht="12.75">
      <c r="A692" s="20"/>
    </row>
    <row r="693" ht="12.75">
      <c r="A693" s="20"/>
    </row>
    <row r="694" ht="12.75">
      <c r="A694" s="20"/>
    </row>
    <row r="695" ht="12.75">
      <c r="A695" s="20"/>
    </row>
    <row r="696" ht="12.75">
      <c r="A696" s="20"/>
    </row>
    <row r="697" ht="12.75">
      <c r="A697" s="20"/>
    </row>
    <row r="698" ht="12.75">
      <c r="A698" s="20"/>
    </row>
    <row r="699" ht="12.75">
      <c r="A699" s="20"/>
    </row>
    <row r="700" ht="12.75">
      <c r="A700" s="20"/>
    </row>
    <row r="701" ht="12.75">
      <c r="A701" s="20"/>
    </row>
    <row r="702" ht="12.75">
      <c r="A702" s="20"/>
    </row>
    <row r="703" ht="12.75">
      <c r="A703" s="20"/>
    </row>
    <row r="704" ht="12.75">
      <c r="A704" s="20"/>
    </row>
    <row r="705" ht="12.75">
      <c r="A705" s="20"/>
    </row>
    <row r="706" ht="12.75">
      <c r="A706" s="20"/>
    </row>
    <row r="707" ht="12.75">
      <c r="A707" s="20"/>
    </row>
    <row r="708" ht="12.75">
      <c r="A708" s="20"/>
    </row>
    <row r="709" ht="12.75">
      <c r="A709" s="20"/>
    </row>
    <row r="710" ht="12.75">
      <c r="A710" s="20"/>
    </row>
    <row r="711" ht="12.75">
      <c r="A711" s="20"/>
    </row>
    <row r="712" ht="12.75">
      <c r="A712" s="20"/>
    </row>
    <row r="713" ht="12.75">
      <c r="A713" s="20"/>
    </row>
    <row r="714" ht="12.75">
      <c r="A714" s="20"/>
    </row>
    <row r="715" ht="12.75">
      <c r="A715" s="20"/>
    </row>
    <row r="716" ht="12.75">
      <c r="A716" s="20"/>
    </row>
    <row r="717" ht="12.75">
      <c r="A717" s="20"/>
    </row>
    <row r="718" ht="12.75">
      <c r="A718" s="20"/>
    </row>
    <row r="719" ht="12.75">
      <c r="A719" s="20"/>
    </row>
    <row r="720" ht="12.75">
      <c r="A720" s="20"/>
    </row>
    <row r="721" ht="12.75">
      <c r="A721" s="20"/>
    </row>
    <row r="722" ht="12.75">
      <c r="A722" s="20"/>
    </row>
    <row r="723" ht="12.75">
      <c r="A723" s="20"/>
    </row>
    <row r="724" ht="12.75">
      <c r="A724" s="20"/>
    </row>
    <row r="725" ht="12.75">
      <c r="A725" s="20"/>
    </row>
    <row r="726" ht="12.75">
      <c r="A726" s="20"/>
    </row>
    <row r="727" ht="12.75">
      <c r="A727" s="20"/>
    </row>
    <row r="728" ht="12.75">
      <c r="A728" s="20"/>
    </row>
    <row r="729" ht="12.75">
      <c r="A729" s="20"/>
    </row>
    <row r="730" ht="12.75">
      <c r="A730" s="20"/>
    </row>
    <row r="731" ht="12.75">
      <c r="A731" s="20"/>
    </row>
    <row r="732" ht="12.75">
      <c r="A732" s="20"/>
    </row>
    <row r="733" ht="12.75">
      <c r="A733" s="20"/>
    </row>
    <row r="734" ht="12.75">
      <c r="A734" s="20"/>
    </row>
    <row r="735" ht="12.75">
      <c r="A735" s="20"/>
    </row>
    <row r="736" ht="12.75">
      <c r="A736" s="20"/>
    </row>
    <row r="737" ht="12.75">
      <c r="A737" s="20"/>
    </row>
    <row r="738" ht="12.75">
      <c r="A738" s="20"/>
    </row>
    <row r="739" ht="12.75">
      <c r="A739" s="20"/>
    </row>
    <row r="740" ht="12.75">
      <c r="A740" s="20"/>
    </row>
    <row r="741" ht="12.75">
      <c r="A741" s="20"/>
    </row>
    <row r="742" ht="12.75">
      <c r="A742" s="20"/>
    </row>
    <row r="743" ht="12.75">
      <c r="A743" s="20"/>
    </row>
    <row r="744" ht="12.75">
      <c r="A744" s="20"/>
    </row>
    <row r="745" ht="12.75">
      <c r="A745" s="20"/>
    </row>
    <row r="746" ht="12.75">
      <c r="A746" s="20"/>
    </row>
    <row r="747" ht="12.75">
      <c r="A747" s="20"/>
    </row>
    <row r="748" ht="12.75">
      <c r="A748" s="20"/>
    </row>
    <row r="749" ht="12.75">
      <c r="A749" s="20"/>
    </row>
    <row r="750" ht="12.75">
      <c r="A750" s="20"/>
    </row>
    <row r="751" ht="12.75">
      <c r="A751" s="20"/>
    </row>
    <row r="752" ht="12.75">
      <c r="A752" s="20"/>
    </row>
    <row r="753" ht="12.75">
      <c r="A753" s="20"/>
    </row>
    <row r="754" ht="12.75">
      <c r="A754" s="20"/>
    </row>
    <row r="755" ht="12.75">
      <c r="A755" s="20"/>
    </row>
    <row r="756" ht="12.75">
      <c r="A756" s="20"/>
    </row>
    <row r="757" ht="12.75">
      <c r="A757" s="20"/>
    </row>
    <row r="758" ht="12.75">
      <c r="A758" s="20"/>
    </row>
    <row r="759" ht="12.75">
      <c r="A759" s="20"/>
    </row>
    <row r="760" ht="12.75">
      <c r="A760" s="20"/>
    </row>
    <row r="761" ht="12.75">
      <c r="A761" s="20"/>
    </row>
    <row r="762" ht="12.75">
      <c r="A762" s="20"/>
    </row>
    <row r="763" ht="12.75">
      <c r="A763" s="20"/>
    </row>
    <row r="764" ht="12.75">
      <c r="A764" s="20"/>
    </row>
    <row r="765" ht="12.75">
      <c r="A765" s="20"/>
    </row>
    <row r="766" ht="12.75">
      <c r="A766" s="20"/>
    </row>
    <row r="767" ht="12.75">
      <c r="A767" s="20"/>
    </row>
    <row r="768" ht="12.75">
      <c r="A768" s="20"/>
    </row>
    <row r="769" ht="12.75">
      <c r="A769" s="20"/>
    </row>
    <row r="770" ht="12.75">
      <c r="A770" s="20"/>
    </row>
    <row r="771" ht="12.75">
      <c r="A771" s="20"/>
    </row>
    <row r="772" ht="12.75">
      <c r="A772" s="20"/>
    </row>
    <row r="773" ht="12.75">
      <c r="A773" s="20"/>
    </row>
    <row r="774" ht="12.75">
      <c r="A774" s="20"/>
    </row>
    <row r="775" ht="12.75">
      <c r="A775" s="20"/>
    </row>
    <row r="776" ht="12.75">
      <c r="A776" s="20"/>
    </row>
    <row r="777" ht="12.75">
      <c r="A777" s="20"/>
    </row>
    <row r="778" ht="12.75">
      <c r="A778" s="20"/>
    </row>
    <row r="779" ht="12.75">
      <c r="A779" s="20"/>
    </row>
    <row r="780" ht="12.75">
      <c r="A780" s="20"/>
    </row>
    <row r="781" ht="12.75">
      <c r="A781" s="20"/>
    </row>
    <row r="782" ht="12.75">
      <c r="A782" s="20"/>
    </row>
    <row r="783" ht="12.75">
      <c r="A783" s="20"/>
    </row>
    <row r="784" ht="12.75">
      <c r="A784" s="20"/>
    </row>
    <row r="785" ht="12.75">
      <c r="A785" s="20"/>
    </row>
    <row r="786" ht="12.75">
      <c r="A786" s="20"/>
    </row>
    <row r="787" ht="12.75">
      <c r="A787" s="20"/>
    </row>
    <row r="788" ht="12.75">
      <c r="A788" s="20"/>
    </row>
    <row r="789" ht="12.75">
      <c r="A789" s="20"/>
    </row>
    <row r="790" ht="12.75">
      <c r="A790" s="20"/>
    </row>
    <row r="791" ht="12.75">
      <c r="A791" s="20"/>
    </row>
    <row r="792" ht="12.75">
      <c r="A792" s="20"/>
    </row>
    <row r="793" ht="12.75">
      <c r="A793" s="20"/>
    </row>
    <row r="794" ht="12.75">
      <c r="A794" s="20"/>
    </row>
    <row r="795" ht="12.75">
      <c r="A795" s="20"/>
    </row>
    <row r="796" ht="12.75">
      <c r="A796" s="20"/>
    </row>
    <row r="797" ht="12.75">
      <c r="A797" s="20"/>
    </row>
    <row r="798" ht="12.75">
      <c r="A798" s="20"/>
    </row>
    <row r="799" ht="12.75">
      <c r="A799" s="20"/>
    </row>
    <row r="800" ht="12.75">
      <c r="A800" s="20"/>
    </row>
    <row r="801" ht="12.75">
      <c r="A801" s="20"/>
    </row>
    <row r="802" ht="12.75">
      <c r="A802" s="20"/>
    </row>
    <row r="803" ht="12.75">
      <c r="A803" s="20"/>
    </row>
    <row r="804" ht="12.75">
      <c r="A804" s="20"/>
    </row>
    <row r="805" ht="12.75">
      <c r="A805" s="20"/>
    </row>
    <row r="806" ht="12.75">
      <c r="A806" s="20"/>
    </row>
    <row r="807" ht="12.75">
      <c r="A807" s="20"/>
    </row>
    <row r="808" ht="12.75">
      <c r="A808" s="20"/>
    </row>
    <row r="809" ht="12.75">
      <c r="A809" s="20"/>
    </row>
    <row r="810" ht="12.75">
      <c r="A810" s="20"/>
    </row>
    <row r="811" ht="12.75">
      <c r="A811" s="20"/>
    </row>
    <row r="812" ht="12.75">
      <c r="A812" s="20"/>
    </row>
    <row r="813" ht="12.75">
      <c r="A813" s="20"/>
    </row>
    <row r="814" ht="12.75">
      <c r="A814" s="20"/>
    </row>
    <row r="815" ht="12.75">
      <c r="A815" s="20"/>
    </row>
    <row r="816" ht="12.75">
      <c r="A816" s="20"/>
    </row>
    <row r="817" ht="12.75">
      <c r="A817" s="20"/>
    </row>
    <row r="818" ht="12.75">
      <c r="A818" s="20"/>
    </row>
    <row r="819" ht="12.75">
      <c r="A819" s="20"/>
    </row>
    <row r="820" ht="12.75">
      <c r="A820" s="20"/>
    </row>
    <row r="821" ht="12.75">
      <c r="A821" s="20"/>
    </row>
    <row r="822" ht="12.75">
      <c r="A822" s="20"/>
    </row>
    <row r="823" ht="12.75">
      <c r="A823" s="20"/>
    </row>
    <row r="824" ht="12.75">
      <c r="A824" s="20"/>
    </row>
    <row r="825" ht="12.75">
      <c r="A825" s="20"/>
    </row>
    <row r="826" ht="12.75">
      <c r="A826" s="20"/>
    </row>
    <row r="827" ht="12.75">
      <c r="A827" s="20"/>
    </row>
    <row r="828" ht="12.75">
      <c r="A828" s="20"/>
    </row>
    <row r="829" ht="12.75">
      <c r="A829" s="20"/>
    </row>
    <row r="830" ht="12.75">
      <c r="A830" s="20"/>
    </row>
    <row r="831" ht="12.75">
      <c r="A831" s="20"/>
    </row>
    <row r="832" ht="12.75">
      <c r="A832" s="20"/>
    </row>
    <row r="833" ht="12.75">
      <c r="A833" s="20"/>
    </row>
    <row r="834" ht="12.75">
      <c r="A834" s="20"/>
    </row>
    <row r="835" ht="12.75">
      <c r="A835" s="20"/>
    </row>
    <row r="836" ht="12.75">
      <c r="A836" s="20"/>
    </row>
    <row r="837" ht="12.75">
      <c r="A837" s="20"/>
    </row>
    <row r="838" ht="12.75">
      <c r="A838" s="20"/>
    </row>
    <row r="839" ht="12.75">
      <c r="A839" s="20"/>
    </row>
    <row r="840" ht="12.75">
      <c r="A840" s="20"/>
    </row>
    <row r="841" ht="12.75">
      <c r="A841" s="20"/>
    </row>
    <row r="842" ht="12.75">
      <c r="A842" s="20"/>
    </row>
    <row r="843" ht="12.75">
      <c r="A843" s="20"/>
    </row>
    <row r="844" ht="12.75">
      <c r="A844" s="20"/>
    </row>
    <row r="845" ht="12.75">
      <c r="A845" s="20"/>
    </row>
    <row r="846" ht="12.75">
      <c r="A846" s="20"/>
    </row>
    <row r="847" ht="12.75">
      <c r="A847" s="20"/>
    </row>
    <row r="848" ht="12.75">
      <c r="A848" s="20"/>
    </row>
    <row r="849" ht="12.75">
      <c r="A849" s="20"/>
    </row>
    <row r="850" ht="12.75">
      <c r="A850" s="20"/>
    </row>
    <row r="851" ht="12.75">
      <c r="A851" s="20"/>
    </row>
    <row r="852" ht="12.75">
      <c r="A852" s="20"/>
    </row>
    <row r="853" ht="12.75">
      <c r="A853" s="20"/>
    </row>
    <row r="854" ht="12.75">
      <c r="A854" s="20"/>
    </row>
    <row r="855" ht="12.75">
      <c r="A855" s="20"/>
    </row>
    <row r="856" ht="12.75">
      <c r="A856" s="20"/>
    </row>
    <row r="857" ht="12.75">
      <c r="A857" s="20"/>
    </row>
    <row r="858" ht="12.75">
      <c r="A858" s="20"/>
    </row>
    <row r="859" ht="12.75">
      <c r="A859" s="20"/>
    </row>
    <row r="860" ht="12.75">
      <c r="A860" s="20"/>
    </row>
    <row r="861" ht="12.75">
      <c r="A861" s="20"/>
    </row>
    <row r="862" ht="12.75">
      <c r="A862" s="20"/>
    </row>
    <row r="863" ht="12.75">
      <c r="A863" s="20"/>
    </row>
    <row r="864" ht="12.75">
      <c r="A864" s="20"/>
    </row>
    <row r="865" ht="12.75">
      <c r="A865" s="20"/>
    </row>
    <row r="866" ht="12.75">
      <c r="A866" s="20"/>
    </row>
    <row r="867" ht="12.75">
      <c r="A867" s="20"/>
    </row>
    <row r="868" ht="12.75">
      <c r="A868" s="20"/>
    </row>
    <row r="869" ht="12.75">
      <c r="A869" s="20"/>
    </row>
    <row r="870" ht="12.75">
      <c r="A870" s="20"/>
    </row>
    <row r="871" ht="12.75">
      <c r="A871" s="20"/>
    </row>
    <row r="872" ht="12.75">
      <c r="A872" s="20"/>
    </row>
    <row r="873" ht="12.75">
      <c r="A873" s="20"/>
    </row>
    <row r="874" ht="12.75">
      <c r="A874" s="20"/>
    </row>
    <row r="875" ht="12.75">
      <c r="A875" s="20"/>
    </row>
    <row r="876" ht="12.75">
      <c r="A876" s="20"/>
    </row>
    <row r="877" ht="12.75">
      <c r="A877" s="20"/>
    </row>
    <row r="878" ht="12.75">
      <c r="A878" s="20"/>
    </row>
    <row r="879" ht="12.75">
      <c r="A879" s="20"/>
    </row>
    <row r="880" ht="12.75">
      <c r="A880" s="20"/>
    </row>
    <row r="881" ht="12.75">
      <c r="A881" s="20"/>
    </row>
    <row r="882" ht="12.75">
      <c r="A882" s="20"/>
    </row>
    <row r="883" ht="12.75">
      <c r="A883" s="20"/>
    </row>
    <row r="884" ht="12.75">
      <c r="A884" s="20"/>
    </row>
    <row r="885" ht="12.75">
      <c r="A885" s="20"/>
    </row>
    <row r="886" ht="12.75">
      <c r="A886" s="20"/>
    </row>
    <row r="887" ht="12.75">
      <c r="A887" s="20"/>
    </row>
    <row r="888" ht="12.75">
      <c r="A888" s="20"/>
    </row>
    <row r="889" ht="12.75">
      <c r="A889" s="20"/>
    </row>
    <row r="890" ht="12.75">
      <c r="A890" s="20"/>
    </row>
    <row r="891" ht="12.75">
      <c r="A891" s="20"/>
    </row>
    <row r="892" ht="12.75">
      <c r="A892" s="20"/>
    </row>
    <row r="893" ht="12.75">
      <c r="A893" s="20"/>
    </row>
    <row r="894" ht="12.75">
      <c r="A894" s="20"/>
    </row>
    <row r="895" ht="12.75">
      <c r="A895" s="20"/>
    </row>
    <row r="896" ht="12.75">
      <c r="A896" s="20"/>
    </row>
    <row r="897" ht="12.75">
      <c r="A897" s="20"/>
    </row>
    <row r="898" ht="12.75">
      <c r="A898" s="20"/>
    </row>
    <row r="899" ht="12.75">
      <c r="A899" s="20"/>
    </row>
    <row r="900" ht="12.75">
      <c r="A900" s="20"/>
    </row>
    <row r="901" ht="12.75">
      <c r="A901" s="20"/>
    </row>
    <row r="902" ht="12.75">
      <c r="A902" s="20"/>
    </row>
    <row r="903" ht="12.75">
      <c r="A903" s="20"/>
    </row>
    <row r="904" ht="12.75">
      <c r="A904" s="20"/>
    </row>
    <row r="905" ht="12.75">
      <c r="A905" s="20"/>
    </row>
    <row r="906" ht="12.75">
      <c r="A906" s="20"/>
    </row>
    <row r="907" ht="12.75">
      <c r="A907" s="20"/>
    </row>
    <row r="908" ht="12.75">
      <c r="A908" s="20"/>
    </row>
    <row r="909" ht="12.75">
      <c r="A909" s="20"/>
    </row>
    <row r="910" ht="12.75">
      <c r="A910" s="20"/>
    </row>
    <row r="911" ht="12.75">
      <c r="A911" s="20"/>
    </row>
    <row r="912" ht="12.75">
      <c r="A912" s="20"/>
    </row>
    <row r="913" ht="12.75">
      <c r="A913" s="20"/>
    </row>
    <row r="914" ht="12.75">
      <c r="A914" s="20"/>
    </row>
    <row r="915" ht="12.75">
      <c r="A915" s="20"/>
    </row>
    <row r="916" ht="12.75">
      <c r="A916" s="20"/>
    </row>
    <row r="917" ht="12.75">
      <c r="A917" s="20"/>
    </row>
    <row r="918" ht="12.75">
      <c r="A918" s="20"/>
    </row>
    <row r="919" ht="12.75">
      <c r="A919" s="20"/>
    </row>
    <row r="920" ht="12.75">
      <c r="A920" s="20"/>
    </row>
    <row r="921" ht="12.75">
      <c r="A921" s="20"/>
    </row>
    <row r="922" ht="12.75">
      <c r="A922" s="20"/>
    </row>
    <row r="923" ht="12.75">
      <c r="A923" s="20"/>
    </row>
    <row r="924" ht="12.75">
      <c r="A924" s="20"/>
    </row>
    <row r="925" ht="12.75">
      <c r="A925" s="20"/>
    </row>
    <row r="926" ht="12.75">
      <c r="A926" s="20"/>
    </row>
    <row r="927" ht="12.75">
      <c r="A927" s="20"/>
    </row>
    <row r="928" ht="12.75">
      <c r="A928" s="20"/>
    </row>
    <row r="929" ht="12.75">
      <c r="A929" s="20"/>
    </row>
    <row r="930" ht="12.75">
      <c r="A930" s="20"/>
    </row>
    <row r="931" ht="12.75">
      <c r="A931" s="20"/>
    </row>
    <row r="932" ht="12.75">
      <c r="A932" s="20"/>
    </row>
    <row r="933" ht="12.75">
      <c r="A933" s="20"/>
    </row>
    <row r="934" ht="12.75">
      <c r="A934" s="20"/>
    </row>
    <row r="935" ht="12.75">
      <c r="A935" s="20"/>
    </row>
    <row r="936" ht="12.75">
      <c r="A936" s="20"/>
    </row>
    <row r="937" ht="12.75">
      <c r="A937" s="20"/>
    </row>
    <row r="938" ht="12.75">
      <c r="A938" s="20"/>
    </row>
    <row r="939" ht="12.75">
      <c r="A939" s="20"/>
    </row>
    <row r="940" ht="12.75">
      <c r="A940" s="20"/>
    </row>
    <row r="941" ht="12.75">
      <c r="A941" s="20"/>
    </row>
    <row r="942" ht="12.75">
      <c r="A942" s="20"/>
    </row>
    <row r="943" ht="12.75">
      <c r="A943" s="20"/>
    </row>
    <row r="944" ht="12.75">
      <c r="A944" s="20"/>
    </row>
    <row r="945" ht="12.75">
      <c r="A945" s="20"/>
    </row>
    <row r="946" ht="12.75">
      <c r="A946" s="20"/>
    </row>
    <row r="947" ht="12.75">
      <c r="A947" s="20"/>
    </row>
    <row r="948" ht="12.75">
      <c r="A948" s="20"/>
    </row>
    <row r="949" ht="12.75">
      <c r="A949" s="20"/>
    </row>
    <row r="950" ht="12.75">
      <c r="A950" s="20"/>
    </row>
    <row r="951" ht="12.75">
      <c r="A951" s="20"/>
    </row>
    <row r="952" ht="12.75">
      <c r="A952" s="20"/>
    </row>
    <row r="953" ht="12.75">
      <c r="A953" s="20"/>
    </row>
    <row r="954" ht="12.75">
      <c r="A954" s="20"/>
    </row>
    <row r="955" ht="12.75">
      <c r="A955" s="20"/>
    </row>
    <row r="956" ht="12.75">
      <c r="A956" s="20"/>
    </row>
    <row r="957" ht="12.75">
      <c r="A957" s="20"/>
    </row>
    <row r="958" ht="12.75">
      <c r="A958" s="20"/>
    </row>
    <row r="959" ht="12.75">
      <c r="A959" s="20"/>
    </row>
    <row r="960" ht="12.75">
      <c r="A960" s="20"/>
    </row>
    <row r="961" ht="12.75">
      <c r="A961" s="20"/>
    </row>
    <row r="962" ht="12.75">
      <c r="A962" s="20"/>
    </row>
    <row r="963" ht="12.75">
      <c r="A963" s="20"/>
    </row>
    <row r="964" ht="12.75">
      <c r="A964" s="20"/>
    </row>
    <row r="965" ht="12.75">
      <c r="A965" s="20"/>
    </row>
    <row r="966" ht="12.75">
      <c r="A966" s="20"/>
    </row>
    <row r="967" ht="12.75">
      <c r="A967" s="20"/>
    </row>
    <row r="968" ht="12.75">
      <c r="A968" s="20"/>
    </row>
    <row r="969" ht="12.75">
      <c r="A969" s="20"/>
    </row>
    <row r="970" ht="12.75">
      <c r="A970" s="20"/>
    </row>
    <row r="971" ht="12.75">
      <c r="A971" s="20"/>
    </row>
    <row r="972" ht="12.75">
      <c r="A972" s="20"/>
    </row>
    <row r="973" ht="12.75">
      <c r="A973" s="20"/>
    </row>
    <row r="974" ht="12.75">
      <c r="A974" s="20"/>
    </row>
    <row r="975" ht="12.75">
      <c r="A975" s="20"/>
    </row>
    <row r="976" ht="12.75">
      <c r="A976" s="20"/>
    </row>
    <row r="977" ht="12.75">
      <c r="A977" s="20"/>
    </row>
    <row r="978" ht="12.75">
      <c r="A978" s="20"/>
    </row>
    <row r="979" ht="12.75">
      <c r="A979" s="20"/>
    </row>
    <row r="980" ht="12.75">
      <c r="A980" s="20"/>
    </row>
    <row r="981" ht="12.75">
      <c r="A981" s="20"/>
    </row>
    <row r="982" ht="12.75">
      <c r="A982" s="20"/>
    </row>
    <row r="983" ht="12.75">
      <c r="A983" s="20"/>
    </row>
    <row r="984" ht="12.75">
      <c r="A984" s="20"/>
    </row>
    <row r="985" ht="12.75">
      <c r="A985" s="20"/>
    </row>
    <row r="986" ht="12.75">
      <c r="A986" s="20"/>
    </row>
    <row r="987" ht="12.75">
      <c r="A987" s="20"/>
    </row>
    <row r="988" ht="12.75">
      <c r="A988" s="20"/>
    </row>
    <row r="989" ht="12.75">
      <c r="A989" s="20"/>
    </row>
    <row r="990" ht="12.75">
      <c r="A990" s="20"/>
    </row>
    <row r="991" ht="12.75">
      <c r="A991" s="20"/>
    </row>
    <row r="992" ht="12.75">
      <c r="A992" s="20"/>
    </row>
    <row r="993" ht="12.75">
      <c r="A993" s="20"/>
    </row>
    <row r="994" ht="12.75">
      <c r="A994" s="20"/>
    </row>
    <row r="995" ht="12.75">
      <c r="A995" s="20"/>
    </row>
    <row r="996" ht="12.75">
      <c r="A996" s="20"/>
    </row>
    <row r="997" ht="12.75">
      <c r="A997" s="20"/>
    </row>
    <row r="998" ht="12.75">
      <c r="A998" s="20"/>
    </row>
    <row r="999" ht="12.75">
      <c r="A999" s="20"/>
    </row>
    <row r="1000" ht="12.75">
      <c r="A1000" s="20"/>
    </row>
    <row r="1001" ht="12.75">
      <c r="A1001" s="20"/>
    </row>
    <row r="1002" ht="12.75">
      <c r="A1002" s="20"/>
    </row>
    <row r="1003" ht="12.75">
      <c r="A1003" s="20"/>
    </row>
    <row r="1004" ht="12.75">
      <c r="A1004" s="20"/>
    </row>
    <row r="1005" ht="12.75">
      <c r="A1005" s="20"/>
    </row>
    <row r="1006" ht="12.75">
      <c r="A1006" s="20"/>
    </row>
    <row r="1007" ht="12.75">
      <c r="A1007" s="20"/>
    </row>
    <row r="1008" ht="12.75">
      <c r="A1008" s="20"/>
    </row>
    <row r="1009" ht="12.75">
      <c r="A1009" s="20"/>
    </row>
    <row r="1010" ht="12.75">
      <c r="A1010" s="20"/>
    </row>
    <row r="1011" ht="12.75">
      <c r="A1011" s="20"/>
    </row>
    <row r="1012" ht="12.75">
      <c r="A1012" s="20"/>
    </row>
    <row r="1013" ht="12.75">
      <c r="A1013" s="20"/>
    </row>
    <row r="1014" ht="12.75">
      <c r="A1014" s="20"/>
    </row>
    <row r="1015" ht="12.75">
      <c r="A1015" s="20"/>
    </row>
    <row r="1016" ht="12.75">
      <c r="A1016" s="20"/>
    </row>
    <row r="1017" ht="12.75">
      <c r="A1017" s="20"/>
    </row>
    <row r="1018" ht="12.75">
      <c r="A1018" s="20"/>
    </row>
    <row r="1019" ht="12.75">
      <c r="A1019" s="20"/>
    </row>
    <row r="1020" ht="12.75">
      <c r="A1020" s="20"/>
    </row>
    <row r="1021" ht="12.75">
      <c r="A1021" s="20"/>
    </row>
    <row r="1022" ht="12.75">
      <c r="A1022" s="20"/>
    </row>
    <row r="1023" ht="12.75">
      <c r="A1023" s="20"/>
    </row>
    <row r="1024" ht="12.75">
      <c r="A1024" s="20"/>
    </row>
    <row r="1025" ht="12.75">
      <c r="A1025" s="20"/>
    </row>
    <row r="1026" ht="12.75">
      <c r="A1026" s="20"/>
    </row>
    <row r="1027" ht="12.75">
      <c r="A1027" s="20"/>
    </row>
    <row r="1028" ht="12.75">
      <c r="A1028" s="20"/>
    </row>
    <row r="1029" ht="12.75">
      <c r="A1029" s="20"/>
    </row>
    <row r="1030" ht="12.75">
      <c r="A1030" s="20"/>
    </row>
    <row r="1031" ht="12.75">
      <c r="A1031" s="20"/>
    </row>
    <row r="1032" ht="12.75">
      <c r="A1032" s="20"/>
    </row>
    <row r="1033" ht="12.75">
      <c r="A1033" s="20"/>
    </row>
    <row r="1034" ht="12.75">
      <c r="A1034" s="20"/>
    </row>
    <row r="1035" ht="12.75">
      <c r="A1035" s="20"/>
    </row>
    <row r="1036" ht="12.75">
      <c r="A1036" s="20"/>
    </row>
    <row r="1037" ht="12.75">
      <c r="A1037" s="20"/>
    </row>
    <row r="1038" ht="12.75">
      <c r="A1038" s="20"/>
    </row>
    <row r="1039" ht="12.75">
      <c r="A1039" s="20"/>
    </row>
    <row r="1040" ht="12.75">
      <c r="A1040" s="20"/>
    </row>
    <row r="1041" ht="12.75">
      <c r="A1041" s="20"/>
    </row>
    <row r="1042" ht="12.75">
      <c r="A1042" s="20"/>
    </row>
    <row r="1043" ht="12.75">
      <c r="A1043" s="20"/>
    </row>
    <row r="1044" ht="12.75">
      <c r="A1044" s="20"/>
    </row>
    <row r="1045" ht="12.75">
      <c r="A1045" s="20"/>
    </row>
    <row r="1046" ht="12.75">
      <c r="A1046" s="20"/>
    </row>
    <row r="1047" ht="12.75">
      <c r="A1047" s="20"/>
    </row>
    <row r="1048" ht="12.75">
      <c r="A1048" s="20"/>
    </row>
    <row r="1049" ht="12.75">
      <c r="A1049" s="20"/>
    </row>
    <row r="1050" ht="12.75">
      <c r="A1050" s="20"/>
    </row>
    <row r="1051" ht="12.75">
      <c r="A1051" s="20"/>
    </row>
    <row r="1052" ht="12.75">
      <c r="A1052" s="20"/>
    </row>
    <row r="1053" ht="12.75">
      <c r="A1053" s="20"/>
    </row>
    <row r="1054" ht="12.75">
      <c r="A1054" s="20"/>
    </row>
    <row r="1055" ht="12.75">
      <c r="A1055" s="20"/>
    </row>
    <row r="1056" ht="12.75">
      <c r="A1056" s="20"/>
    </row>
    <row r="1057" ht="12.75">
      <c r="A1057" s="20"/>
    </row>
    <row r="1058" ht="12.75">
      <c r="A1058" s="20"/>
    </row>
    <row r="1059" ht="12.75">
      <c r="A1059" s="20"/>
    </row>
    <row r="1060" ht="12.75">
      <c r="A1060" s="20"/>
    </row>
    <row r="1061" ht="12.75">
      <c r="A1061" s="20"/>
    </row>
    <row r="1062" ht="12.75">
      <c r="A1062" s="20"/>
    </row>
    <row r="1063" ht="12.75">
      <c r="A1063" s="20"/>
    </row>
    <row r="1064" ht="12.75">
      <c r="A1064" s="20"/>
    </row>
    <row r="1065" ht="12.75">
      <c r="A1065" s="20"/>
    </row>
    <row r="1066" ht="12.75">
      <c r="A1066" s="20"/>
    </row>
    <row r="1067" ht="12.75">
      <c r="A1067" s="20"/>
    </row>
    <row r="1068" ht="12.75">
      <c r="A1068" s="20"/>
    </row>
    <row r="1069" ht="12.75">
      <c r="A1069" s="20"/>
    </row>
    <row r="1070" ht="12.75">
      <c r="A1070" s="20"/>
    </row>
    <row r="1071" ht="12.75">
      <c r="A1071" s="20"/>
    </row>
    <row r="1072" ht="12.75">
      <c r="A1072" s="20"/>
    </row>
    <row r="1073" ht="12.75">
      <c r="A1073" s="20"/>
    </row>
    <row r="1074" ht="12.75">
      <c r="A1074" s="20"/>
    </row>
    <row r="1075" ht="12.75">
      <c r="A1075" s="20"/>
    </row>
    <row r="1076" ht="12.75">
      <c r="A1076" s="20"/>
    </row>
    <row r="1077" ht="12.75">
      <c r="A1077" s="20"/>
    </row>
    <row r="1078" ht="12.75">
      <c r="A1078" s="20"/>
    </row>
    <row r="1079" ht="12.75">
      <c r="A1079" s="20"/>
    </row>
    <row r="1080" ht="12.75">
      <c r="A1080" s="20"/>
    </row>
    <row r="1081" ht="12.75">
      <c r="A1081" s="20"/>
    </row>
    <row r="1082" ht="12.75">
      <c r="A1082" s="20"/>
    </row>
    <row r="1083" ht="12.75">
      <c r="A1083" s="20"/>
    </row>
    <row r="1084" ht="12.75">
      <c r="A1084" s="20"/>
    </row>
    <row r="1085" ht="12.75">
      <c r="A1085" s="20"/>
    </row>
    <row r="1086" ht="12.75">
      <c r="A1086" s="20"/>
    </row>
    <row r="1087" ht="12.75">
      <c r="A1087" s="20"/>
    </row>
    <row r="1088" ht="12.75">
      <c r="A1088" s="20"/>
    </row>
    <row r="1089" ht="12.75">
      <c r="A1089" s="20"/>
    </row>
    <row r="1090" ht="12.75">
      <c r="A1090" s="20"/>
    </row>
    <row r="1091" ht="12.75">
      <c r="A1091" s="20"/>
    </row>
    <row r="1092" ht="12.75">
      <c r="A1092" s="20"/>
    </row>
    <row r="1093" ht="12.75">
      <c r="A1093" s="20"/>
    </row>
    <row r="1094" ht="12.75">
      <c r="A1094" s="20"/>
    </row>
    <row r="1095" ht="12.75">
      <c r="A1095" s="20"/>
    </row>
    <row r="1096" ht="12.75">
      <c r="A1096" s="20"/>
    </row>
    <row r="1097" ht="12.75">
      <c r="A1097" s="20"/>
    </row>
    <row r="1098" ht="12.75">
      <c r="A1098" s="20"/>
    </row>
    <row r="1099" ht="12.75">
      <c r="A1099" s="20"/>
    </row>
    <row r="1100" ht="12.75">
      <c r="A1100" s="20"/>
    </row>
    <row r="1101" ht="12.75">
      <c r="A1101" s="20"/>
    </row>
    <row r="1102" ht="12.75">
      <c r="A1102" s="20"/>
    </row>
    <row r="1103" ht="12.75">
      <c r="A1103" s="20"/>
    </row>
    <row r="1104" ht="12.75">
      <c r="A1104" s="20"/>
    </row>
    <row r="1105" ht="12.75">
      <c r="A1105" s="20"/>
    </row>
    <row r="1106" ht="12.75">
      <c r="A1106" s="20"/>
    </row>
    <row r="1107" ht="12.75">
      <c r="A1107" s="20"/>
    </row>
    <row r="1108" ht="12.75">
      <c r="A1108" s="20"/>
    </row>
    <row r="1109" ht="12.75">
      <c r="A1109" s="20"/>
    </row>
    <row r="1110" ht="12.75">
      <c r="A1110" s="20"/>
    </row>
    <row r="1111" ht="12.75">
      <c r="A1111" s="20"/>
    </row>
    <row r="1112" ht="12.75">
      <c r="A1112" s="20"/>
    </row>
    <row r="1113" ht="12.75">
      <c r="A1113" s="20"/>
    </row>
    <row r="1114" ht="12.75">
      <c r="A1114" s="20"/>
    </row>
    <row r="1115" ht="12.75">
      <c r="A1115" s="20"/>
    </row>
    <row r="1116" ht="12.75">
      <c r="A1116" s="20"/>
    </row>
    <row r="1117" ht="12.75">
      <c r="A1117" s="20"/>
    </row>
    <row r="1118" ht="12.75">
      <c r="A1118" s="20"/>
    </row>
    <row r="1119" ht="12.75">
      <c r="A1119" s="20"/>
    </row>
    <row r="1120" ht="12.75">
      <c r="A1120" s="20"/>
    </row>
    <row r="1121" ht="12.75">
      <c r="A1121" s="20"/>
    </row>
    <row r="1122" ht="12.75">
      <c r="A1122" s="20"/>
    </row>
  </sheetData>
  <mergeCells count="9">
    <mergeCell ref="G6:G8"/>
    <mergeCell ref="G30:G34"/>
    <mergeCell ref="G50:G51"/>
    <mergeCell ref="G143:G144"/>
    <mergeCell ref="G145:G148"/>
    <mergeCell ref="G25:G26"/>
    <mergeCell ref="G159:G160"/>
    <mergeCell ref="G104:G105"/>
    <mergeCell ref="G149:G150"/>
  </mergeCells>
  <printOptions gridLines="1" horizontalCentered="1"/>
  <pageMargins left="0.2" right="0.2362204724409449" top="0.59" bottom="0.35" header="0.31" footer="0.11811023622047245"/>
  <pageSetup firstPageNumber="2" useFirstPageNumber="1" horizontalDpi="600" verticalDpi="600" orientation="landscape" paperSize="9" scale="89" r:id="rId1"/>
  <headerFooter alignWithMargins="0">
    <oddHeader>&amp;Lv Kč&amp;C&amp;"Arial CE,Tučné"&amp;12 Plnění příjmů za období  leden - prosinec 2008&amp;"Arial CE,Obyčejné"
&amp;10
&amp;RPříloha č. 2</oddHead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D10">
      <selection activeCell="F23" sqref="F23"/>
    </sheetView>
  </sheetViews>
  <sheetFormatPr defaultColWidth="9.00390625" defaultRowHeight="12.75"/>
  <cols>
    <col min="1" max="1" width="17.00390625" style="834" customWidth="1"/>
    <col min="2" max="2" width="10.00390625" style="834" customWidth="1"/>
    <col min="3" max="3" width="50.375" style="834" customWidth="1"/>
    <col min="4" max="5" width="17.00390625" style="834" customWidth="1"/>
    <col min="6" max="7" width="17.25390625" style="834" customWidth="1"/>
    <col min="8" max="8" width="17.75390625" style="834" customWidth="1"/>
    <col min="9" max="9" width="17.625" style="834" customWidth="1"/>
    <col min="10" max="16384" width="9.125" style="834" customWidth="1"/>
  </cols>
  <sheetData>
    <row r="1" spans="2:9" ht="12.75">
      <c r="B1" s="875"/>
      <c r="C1" s="938"/>
      <c r="D1" s="669"/>
      <c r="E1" s="669"/>
      <c r="H1" s="1088" t="s">
        <v>6</v>
      </c>
      <c r="I1" s="1088"/>
    </row>
    <row r="2" spans="1:3" ht="12.75">
      <c r="A2" s="834" t="s">
        <v>337</v>
      </c>
      <c r="C2" s="835" t="s">
        <v>851</v>
      </c>
    </row>
    <row r="3" spans="1:3" ht="12.75">
      <c r="A3" s="834" t="s">
        <v>7</v>
      </c>
      <c r="C3" s="939">
        <v>299308</v>
      </c>
    </row>
    <row r="4" spans="1:3" ht="12.75">
      <c r="A4" s="834" t="s">
        <v>8</v>
      </c>
      <c r="C4" s="939"/>
    </row>
    <row r="5" spans="1:3" ht="14.25">
      <c r="A5" s="834" t="s">
        <v>25</v>
      </c>
      <c r="C5" s="939"/>
    </row>
    <row r="6" spans="1:3" ht="12.75">
      <c r="A6" s="834" t="s">
        <v>433</v>
      </c>
      <c r="C6" s="835" t="s">
        <v>0</v>
      </c>
    </row>
    <row r="7" ht="12.75">
      <c r="C7" s="835"/>
    </row>
    <row r="8" spans="1:9" ht="12.75">
      <c r="A8" s="1099" t="s">
        <v>9</v>
      </c>
      <c r="B8" s="1099"/>
      <c r="C8" s="1099"/>
      <c r="D8" s="1099"/>
      <c r="E8" s="1099"/>
      <c r="F8" s="1099"/>
      <c r="G8" s="1099"/>
      <c r="H8" s="1099"/>
      <c r="I8" s="1099"/>
    </row>
    <row r="9" spans="1:9" ht="12.75">
      <c r="A9" s="1100" t="s">
        <v>26</v>
      </c>
      <c r="B9" s="1100"/>
      <c r="C9" s="1100"/>
      <c r="D9" s="1100"/>
      <c r="E9" s="1100"/>
      <c r="F9" s="1100"/>
      <c r="G9" s="1100"/>
      <c r="H9" s="1100"/>
      <c r="I9" s="1100"/>
    </row>
    <row r="10" spans="1:9" ht="12.75">
      <c r="A10" s="1092" t="s">
        <v>10</v>
      </c>
      <c r="B10" s="1092"/>
      <c r="C10" s="1092"/>
      <c r="D10" s="1092"/>
      <c r="E10" s="1092"/>
      <c r="F10" s="1092"/>
      <c r="G10" s="1092"/>
      <c r="H10" s="1092"/>
      <c r="I10" s="1092"/>
    </row>
    <row r="11" spans="2:9" ht="12.75">
      <c r="B11" s="670"/>
      <c r="C11" s="1098"/>
      <c r="D11" s="1098"/>
      <c r="E11" s="1098"/>
      <c r="F11" s="1098"/>
      <c r="G11" s="1098"/>
      <c r="H11" s="1098"/>
      <c r="I11" s="1098"/>
    </row>
    <row r="12" spans="4:9" ht="13.5" thickBot="1">
      <c r="D12" s="940"/>
      <c r="E12" s="176"/>
      <c r="F12" s="176"/>
      <c r="G12" s="176"/>
      <c r="H12" s="176"/>
      <c r="I12" s="876" t="s">
        <v>343</v>
      </c>
    </row>
    <row r="13" spans="1:9" s="882" customFormat="1" ht="90" thickBot="1">
      <c r="A13" s="941" t="s">
        <v>383</v>
      </c>
      <c r="B13" s="941" t="s">
        <v>384</v>
      </c>
      <c r="C13" s="942" t="s">
        <v>830</v>
      </c>
      <c r="D13" s="943" t="s">
        <v>11</v>
      </c>
      <c r="E13" s="944" t="s">
        <v>12</v>
      </c>
      <c r="F13" s="944" t="s">
        <v>27</v>
      </c>
      <c r="G13" s="944" t="s">
        <v>13</v>
      </c>
      <c r="H13" s="944" t="s">
        <v>387</v>
      </c>
      <c r="I13" s="880" t="s">
        <v>388</v>
      </c>
    </row>
    <row r="14" spans="1:9" ht="13.5" thickBot="1">
      <c r="A14" s="883" t="s">
        <v>350</v>
      </c>
      <c r="B14" s="883" t="s">
        <v>351</v>
      </c>
      <c r="C14" s="885" t="s">
        <v>389</v>
      </c>
      <c r="D14" s="945">
        <v>1</v>
      </c>
      <c r="E14" s="885">
        <v>2</v>
      </c>
      <c r="F14" s="885">
        <v>3</v>
      </c>
      <c r="G14" s="885">
        <v>4</v>
      </c>
      <c r="H14" s="885">
        <v>5</v>
      </c>
      <c r="I14" s="885" t="s">
        <v>14</v>
      </c>
    </row>
    <row r="15" spans="1:9" ht="13.5" thickBot="1">
      <c r="A15" s="887"/>
      <c r="B15" s="885"/>
      <c r="C15" s="889" t="s">
        <v>353</v>
      </c>
      <c r="D15" s="890">
        <f aca="true" t="shared" si="0" ref="D15:I15">SUM(D18:D20)</f>
        <v>1111000</v>
      </c>
      <c r="E15" s="890">
        <f t="shared" si="0"/>
        <v>1111000</v>
      </c>
      <c r="F15" s="890">
        <f t="shared" si="0"/>
        <v>0</v>
      </c>
      <c r="G15" s="890">
        <f t="shared" si="0"/>
        <v>0</v>
      </c>
      <c r="H15" s="890">
        <f t="shared" si="0"/>
        <v>1076213.5</v>
      </c>
      <c r="I15" s="890">
        <f t="shared" si="0"/>
        <v>34786.5</v>
      </c>
    </row>
    <row r="16" spans="1:9" ht="12.75">
      <c r="A16" s="891"/>
      <c r="B16" s="918"/>
      <c r="C16" s="893" t="s">
        <v>391</v>
      </c>
      <c r="D16" s="894"/>
      <c r="E16" s="894"/>
      <c r="F16" s="894"/>
      <c r="G16" s="894"/>
      <c r="H16" s="894"/>
      <c r="I16" s="895"/>
    </row>
    <row r="17" spans="1:9" ht="12.75">
      <c r="A17" s="891"/>
      <c r="B17" s="918"/>
      <c r="C17" s="893"/>
      <c r="D17" s="894"/>
      <c r="E17" s="894"/>
      <c r="F17" s="894"/>
      <c r="G17" s="894"/>
      <c r="H17" s="894"/>
      <c r="I17" s="894"/>
    </row>
    <row r="18" spans="1:9" ht="12.75">
      <c r="A18" s="891"/>
      <c r="B18" s="918">
        <v>14005</v>
      </c>
      <c r="C18" s="897" t="s">
        <v>464</v>
      </c>
      <c r="D18" s="894">
        <v>1111000</v>
      </c>
      <c r="E18" s="894">
        <v>1111000</v>
      </c>
      <c r="F18" s="894">
        <v>0</v>
      </c>
      <c r="G18" s="894">
        <v>0</v>
      </c>
      <c r="H18" s="894">
        <v>1076213.5</v>
      </c>
      <c r="I18" s="894">
        <f>E18-F18-G18-H18</f>
        <v>34786.5</v>
      </c>
    </row>
    <row r="19" spans="1:9" ht="12.75">
      <c r="A19" s="891"/>
      <c r="B19" s="918"/>
      <c r="C19" s="897"/>
      <c r="D19" s="894"/>
      <c r="E19" s="894"/>
      <c r="F19" s="894"/>
      <c r="G19" s="894"/>
      <c r="H19" s="894"/>
      <c r="I19" s="894"/>
    </row>
    <row r="20" spans="1:9" ht="13.5" thickBot="1">
      <c r="A20" s="891"/>
      <c r="B20" s="923"/>
      <c r="C20" s="898"/>
      <c r="D20" s="899"/>
      <c r="E20" s="899"/>
      <c r="F20" s="899"/>
      <c r="G20" s="899"/>
      <c r="H20" s="899"/>
      <c r="I20" s="899"/>
    </row>
    <row r="21" spans="1:9" ht="13.5" thickBot="1">
      <c r="A21" s="887"/>
      <c r="B21" s="885"/>
      <c r="C21" s="900" t="s">
        <v>17</v>
      </c>
      <c r="D21" s="890">
        <f aca="true" t="shared" si="1" ref="D21:I21">SUM(D23:D25)</f>
        <v>914000</v>
      </c>
      <c r="E21" s="890">
        <f t="shared" si="1"/>
        <v>914000</v>
      </c>
      <c r="F21" s="890">
        <f t="shared" si="1"/>
        <v>0</v>
      </c>
      <c r="G21" s="890">
        <f t="shared" si="1"/>
        <v>0</v>
      </c>
      <c r="H21" s="890">
        <f t="shared" si="1"/>
        <v>914000</v>
      </c>
      <c r="I21" s="890">
        <f t="shared" si="1"/>
        <v>0</v>
      </c>
    </row>
    <row r="22" spans="1:9" ht="12.75">
      <c r="A22" s="891"/>
      <c r="B22" s="918"/>
      <c r="C22" s="893" t="s">
        <v>391</v>
      </c>
      <c r="D22" s="894"/>
      <c r="E22" s="894"/>
      <c r="F22" s="894"/>
      <c r="G22" s="894"/>
      <c r="H22" s="894"/>
      <c r="I22" s="894"/>
    </row>
    <row r="23" spans="1:9" s="882" customFormat="1" ht="15" customHeight="1">
      <c r="A23" s="891"/>
      <c r="B23" s="928">
        <v>14876</v>
      </c>
      <c r="C23" s="897" t="s">
        <v>29</v>
      </c>
      <c r="D23" s="946">
        <v>914000</v>
      </c>
      <c r="E23" s="946">
        <v>914000</v>
      </c>
      <c r="F23" s="946">
        <v>0</v>
      </c>
      <c r="G23" s="946">
        <v>0</v>
      </c>
      <c r="H23" s="946">
        <v>914000</v>
      </c>
      <c r="I23" s="894">
        <f>E23-F23-G23-H23</f>
        <v>0</v>
      </c>
    </row>
    <row r="24" spans="1:9" ht="12.75">
      <c r="A24" s="891"/>
      <c r="B24" s="929"/>
      <c r="C24" s="897"/>
      <c r="D24" s="894"/>
      <c r="E24" s="894"/>
      <c r="F24" s="894"/>
      <c r="G24" s="894"/>
      <c r="H24" s="894"/>
      <c r="I24" s="894"/>
    </row>
    <row r="25" spans="1:9" ht="13.5" thickBot="1">
      <c r="A25" s="901"/>
      <c r="B25" s="923"/>
      <c r="C25" s="897"/>
      <c r="D25" s="899"/>
      <c r="E25" s="899"/>
      <c r="F25" s="899"/>
      <c r="G25" s="899"/>
      <c r="H25" s="899"/>
      <c r="I25" s="899"/>
    </row>
    <row r="26" spans="1:9" ht="13.5" thickBot="1">
      <c r="A26" s="887"/>
      <c r="B26" s="885"/>
      <c r="C26" s="900" t="s">
        <v>1111</v>
      </c>
      <c r="D26" s="890">
        <f aca="true" t="shared" si="2" ref="D26:I26">SUM(D28:D30)</f>
        <v>0</v>
      </c>
      <c r="E26" s="890">
        <f t="shared" si="2"/>
        <v>0</v>
      </c>
      <c r="F26" s="890">
        <f t="shared" si="2"/>
        <v>0</v>
      </c>
      <c r="G26" s="890">
        <f t="shared" si="2"/>
        <v>0</v>
      </c>
      <c r="H26" s="890">
        <f t="shared" si="2"/>
        <v>0</v>
      </c>
      <c r="I26" s="890">
        <f t="shared" si="2"/>
        <v>0</v>
      </c>
    </row>
    <row r="27" spans="1:9" ht="12.75">
      <c r="A27" s="891"/>
      <c r="B27" s="918"/>
      <c r="C27" s="896" t="s">
        <v>391</v>
      </c>
      <c r="D27" s="894"/>
      <c r="E27" s="894"/>
      <c r="F27" s="894"/>
      <c r="G27" s="894"/>
      <c r="H27" s="894"/>
      <c r="I27" s="894"/>
    </row>
    <row r="28" spans="1:9" ht="12.75">
      <c r="A28" s="891"/>
      <c r="B28" s="929"/>
      <c r="C28" s="896" t="s">
        <v>395</v>
      </c>
      <c r="D28" s="894">
        <v>0</v>
      </c>
      <c r="E28" s="894">
        <v>0</v>
      </c>
      <c r="F28" s="894">
        <v>0</v>
      </c>
      <c r="G28" s="894">
        <v>0</v>
      </c>
      <c r="H28" s="894">
        <v>0</v>
      </c>
      <c r="I28" s="894">
        <f>E28-F28-G28-H28</f>
        <v>0</v>
      </c>
    </row>
    <row r="29" spans="1:9" ht="12.75">
      <c r="A29" s="901"/>
      <c r="B29" s="929"/>
      <c r="C29" s="897"/>
      <c r="D29" s="894"/>
      <c r="E29" s="894"/>
      <c r="F29" s="894"/>
      <c r="G29" s="894"/>
      <c r="H29" s="894"/>
      <c r="I29" s="894"/>
    </row>
    <row r="30" spans="1:9" ht="13.5" thickBot="1">
      <c r="A30" s="901"/>
      <c r="B30" s="947"/>
      <c r="C30" s="898"/>
      <c r="D30" s="899"/>
      <c r="E30" s="899"/>
      <c r="F30" s="899"/>
      <c r="G30" s="899"/>
      <c r="H30" s="899"/>
      <c r="I30" s="899"/>
    </row>
    <row r="31" spans="1:9" ht="26.25" thickBot="1">
      <c r="A31" s="903"/>
      <c r="B31" s="947"/>
      <c r="C31" s="904" t="s">
        <v>18</v>
      </c>
      <c r="D31" s="899">
        <f aca="true" t="shared" si="3" ref="D31:I31">D15+D21+D26</f>
        <v>2025000</v>
      </c>
      <c r="E31" s="899">
        <f t="shared" si="3"/>
        <v>2025000</v>
      </c>
      <c r="F31" s="899">
        <f t="shared" si="3"/>
        <v>0</v>
      </c>
      <c r="G31" s="899">
        <f t="shared" si="3"/>
        <v>0</v>
      </c>
      <c r="H31" s="899">
        <f t="shared" si="3"/>
        <v>1990213.5</v>
      </c>
      <c r="I31" s="899">
        <f t="shared" si="3"/>
        <v>34786.5</v>
      </c>
    </row>
    <row r="32" ht="12.75">
      <c r="C32" s="779"/>
    </row>
    <row r="33" spans="1:3" ht="12.75">
      <c r="A33" s="834" t="s">
        <v>358</v>
      </c>
      <c r="C33" s="779"/>
    </row>
    <row r="34" spans="1:9" ht="14.25">
      <c r="A34" s="869" t="s">
        <v>28</v>
      </c>
      <c r="C34" s="779"/>
      <c r="D34" s="134"/>
      <c r="E34" s="134"/>
      <c r="F34" s="134"/>
      <c r="G34" s="134"/>
      <c r="H34" s="134"/>
      <c r="I34" s="134"/>
    </row>
    <row r="35" spans="1:9" ht="12.75">
      <c r="A35" s="834" t="s">
        <v>397</v>
      </c>
      <c r="C35" s="779"/>
      <c r="D35" s="134"/>
      <c r="E35" s="134"/>
      <c r="F35" s="134"/>
      <c r="G35" s="134"/>
      <c r="H35" s="134"/>
      <c r="I35" s="134"/>
    </row>
    <row r="36" spans="1:3" ht="12.75">
      <c r="A36" s="134" t="s">
        <v>19</v>
      </c>
      <c r="C36" s="779"/>
    </row>
    <row r="37" spans="1:3" ht="12.75">
      <c r="A37" s="834" t="s">
        <v>399</v>
      </c>
      <c r="C37" s="779"/>
    </row>
    <row r="38" spans="1:3" ht="12.75">
      <c r="A38" s="834" t="s">
        <v>20</v>
      </c>
      <c r="C38" s="779"/>
    </row>
    <row r="39" spans="1:3" ht="12.75">
      <c r="A39" s="834" t="s">
        <v>21</v>
      </c>
      <c r="C39" s="779"/>
    </row>
    <row r="40" spans="1:3" ht="12.75">
      <c r="A40" s="834" t="s">
        <v>22</v>
      </c>
      <c r="C40" s="779"/>
    </row>
    <row r="41" spans="1:3" ht="12.75">
      <c r="A41" s="834" t="s">
        <v>23</v>
      </c>
      <c r="C41" s="779"/>
    </row>
    <row r="42" spans="1:3" ht="12.75">
      <c r="A42" s="834" t="s">
        <v>24</v>
      </c>
      <c r="C42" s="779"/>
    </row>
    <row r="43" ht="12.75">
      <c r="C43" s="779"/>
    </row>
    <row r="44" ht="12.75">
      <c r="A44" s="776" t="s">
        <v>430</v>
      </c>
    </row>
    <row r="46" spans="1:8" ht="12.75">
      <c r="A46" s="834" t="s">
        <v>333</v>
      </c>
      <c r="B46" s="834" t="s">
        <v>865</v>
      </c>
      <c r="G46" s="834" t="s">
        <v>372</v>
      </c>
      <c r="H46" s="834" t="s">
        <v>867</v>
      </c>
    </row>
    <row r="47" spans="1:8" ht="12.75">
      <c r="A47" s="834" t="s">
        <v>335</v>
      </c>
      <c r="B47" s="911">
        <v>39835</v>
      </c>
      <c r="G47" s="834" t="s">
        <v>335</v>
      </c>
      <c r="H47" s="911">
        <v>39835</v>
      </c>
    </row>
    <row r="48" ht="12.75">
      <c r="B48" s="948"/>
    </row>
  </sheetData>
  <mergeCells count="5">
    <mergeCell ref="C11:I11"/>
    <mergeCell ref="H1:I1"/>
    <mergeCell ref="A8:I8"/>
    <mergeCell ref="A9:I9"/>
    <mergeCell ref="A10:I10"/>
  </mergeCells>
  <printOptions horizontalCentered="1"/>
  <pageMargins left="0.5905511811023623" right="0.5905511811023623" top="0.78" bottom="0.34" header="0.5" footer="0.19"/>
  <pageSetup firstPageNumber="36" useFirstPageNumber="1" horizontalDpi="300" verticalDpi="300" orientation="landscape" paperSize="9" scale="75" r:id="rId1"/>
  <headerFooter alignWithMargins="0">
    <oddHeader>&amp;RPříloha č. 8</oddHeader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D10">
      <selection activeCell="G19" sqref="G19"/>
    </sheetView>
  </sheetViews>
  <sheetFormatPr defaultColWidth="9.00390625" defaultRowHeight="12.75"/>
  <cols>
    <col min="1" max="1" width="17.00390625" style="834" customWidth="1"/>
    <col min="2" max="2" width="10.00390625" style="834" customWidth="1"/>
    <col min="3" max="3" width="50.375" style="834" customWidth="1"/>
    <col min="4" max="5" width="17.00390625" style="834" customWidth="1"/>
    <col min="6" max="7" width="17.25390625" style="834" customWidth="1"/>
    <col min="8" max="8" width="17.75390625" style="834" customWidth="1"/>
    <col min="9" max="9" width="17.625" style="834" customWidth="1"/>
    <col min="10" max="16384" width="9.125" style="834" customWidth="1"/>
  </cols>
  <sheetData>
    <row r="1" spans="2:9" ht="12.75">
      <c r="B1" s="875"/>
      <c r="C1" s="938"/>
      <c r="D1" s="669"/>
      <c r="E1" s="669"/>
      <c r="H1" s="1088" t="s">
        <v>6</v>
      </c>
      <c r="I1" s="1088"/>
    </row>
    <row r="2" spans="1:3" ht="12.75">
      <c r="A2" s="834" t="s">
        <v>337</v>
      </c>
      <c r="C2" s="835" t="s">
        <v>851</v>
      </c>
    </row>
    <row r="3" spans="1:3" ht="12.75">
      <c r="A3" s="834" t="s">
        <v>7</v>
      </c>
      <c r="C3" s="939">
        <v>299308</v>
      </c>
    </row>
    <row r="4" spans="1:3" ht="12.75">
      <c r="A4" s="834" t="s">
        <v>8</v>
      </c>
      <c r="C4" s="939"/>
    </row>
    <row r="5" spans="1:3" ht="14.25">
      <c r="A5" s="834" t="s">
        <v>25</v>
      </c>
      <c r="C5" s="939"/>
    </row>
    <row r="6" spans="1:3" ht="12.75">
      <c r="A6" s="834" t="s">
        <v>433</v>
      </c>
      <c r="C6" s="835" t="s">
        <v>30</v>
      </c>
    </row>
    <row r="7" ht="12.75">
      <c r="C7" s="835"/>
    </row>
    <row r="8" spans="1:9" ht="12.75">
      <c r="A8" s="1099" t="s">
        <v>9</v>
      </c>
      <c r="B8" s="1099"/>
      <c r="C8" s="1099"/>
      <c r="D8" s="1099"/>
      <c r="E8" s="1099"/>
      <c r="F8" s="1099"/>
      <c r="G8" s="1099"/>
      <c r="H8" s="1099"/>
      <c r="I8" s="1099"/>
    </row>
    <row r="9" spans="1:9" ht="12.75">
      <c r="A9" s="1100" t="s">
        <v>26</v>
      </c>
      <c r="B9" s="1100"/>
      <c r="C9" s="1100"/>
      <c r="D9" s="1100"/>
      <c r="E9" s="1100"/>
      <c r="F9" s="1100"/>
      <c r="G9" s="1100"/>
      <c r="H9" s="1100"/>
      <c r="I9" s="1100"/>
    </row>
    <row r="10" spans="1:9" ht="12.75">
      <c r="A10" s="1092" t="s">
        <v>10</v>
      </c>
      <c r="B10" s="1092"/>
      <c r="C10" s="1092"/>
      <c r="D10" s="1092"/>
      <c r="E10" s="1092"/>
      <c r="F10" s="1092"/>
      <c r="G10" s="1092"/>
      <c r="H10" s="1092"/>
      <c r="I10" s="1092"/>
    </row>
    <row r="11" spans="2:9" ht="12.75">
      <c r="B11" s="670"/>
      <c r="C11" s="1098"/>
      <c r="D11" s="1098"/>
      <c r="E11" s="1098"/>
      <c r="F11" s="1098"/>
      <c r="G11" s="1098"/>
      <c r="H11" s="1098"/>
      <c r="I11" s="1098"/>
    </row>
    <row r="12" spans="4:9" ht="13.5" thickBot="1">
      <c r="D12" s="940"/>
      <c r="E12" s="176"/>
      <c r="F12" s="176"/>
      <c r="G12" s="176"/>
      <c r="H12" s="176"/>
      <c r="I12" s="876" t="s">
        <v>343</v>
      </c>
    </row>
    <row r="13" spans="1:9" s="882" customFormat="1" ht="90" thickBot="1">
      <c r="A13" s="941" t="s">
        <v>383</v>
      </c>
      <c r="B13" s="941" t="s">
        <v>384</v>
      </c>
      <c r="C13" s="942" t="s">
        <v>830</v>
      </c>
      <c r="D13" s="943" t="s">
        <v>11</v>
      </c>
      <c r="E13" s="944" t="s">
        <v>12</v>
      </c>
      <c r="F13" s="944" t="s">
        <v>27</v>
      </c>
      <c r="G13" s="944" t="s">
        <v>13</v>
      </c>
      <c r="H13" s="944" t="s">
        <v>387</v>
      </c>
      <c r="I13" s="880" t="s">
        <v>388</v>
      </c>
    </row>
    <row r="14" spans="1:9" ht="13.5" thickBot="1">
      <c r="A14" s="883" t="s">
        <v>350</v>
      </c>
      <c r="B14" s="883" t="s">
        <v>351</v>
      </c>
      <c r="C14" s="885" t="s">
        <v>389</v>
      </c>
      <c r="D14" s="945">
        <v>1</v>
      </c>
      <c r="E14" s="885">
        <v>2</v>
      </c>
      <c r="F14" s="885">
        <v>3</v>
      </c>
      <c r="G14" s="885">
        <v>4</v>
      </c>
      <c r="H14" s="885">
        <v>5</v>
      </c>
      <c r="I14" s="885" t="s">
        <v>14</v>
      </c>
    </row>
    <row r="15" spans="1:9" ht="13.5" thickBot="1">
      <c r="A15" s="887"/>
      <c r="B15" s="885"/>
      <c r="C15" s="889" t="s">
        <v>353</v>
      </c>
      <c r="D15" s="890">
        <f aca="true" t="shared" si="0" ref="D15:I15">SUM(D18:D20)</f>
        <v>250000000</v>
      </c>
      <c r="E15" s="890">
        <f t="shared" si="0"/>
        <v>250000000</v>
      </c>
      <c r="F15" s="890">
        <f t="shared" si="0"/>
        <v>0</v>
      </c>
      <c r="G15" s="890">
        <f t="shared" si="0"/>
        <v>0</v>
      </c>
      <c r="H15" s="890">
        <f t="shared" si="0"/>
        <v>249999999.88</v>
      </c>
      <c r="I15" s="890">
        <f t="shared" si="0"/>
        <v>0.12000000476837158</v>
      </c>
    </row>
    <row r="16" spans="1:9" ht="12.75">
      <c r="A16" s="891"/>
      <c r="B16" s="918"/>
      <c r="C16" s="893" t="s">
        <v>391</v>
      </c>
      <c r="D16" s="894"/>
      <c r="E16" s="894"/>
      <c r="F16" s="894"/>
      <c r="G16" s="894"/>
      <c r="H16" s="894"/>
      <c r="I16" s="895"/>
    </row>
    <row r="17" spans="1:9" ht="12.75">
      <c r="A17" s="891"/>
      <c r="B17" s="918"/>
      <c r="C17" s="893"/>
      <c r="D17" s="894"/>
      <c r="E17" s="894"/>
      <c r="F17" s="894"/>
      <c r="G17" s="894"/>
      <c r="H17" s="894"/>
      <c r="I17" s="894"/>
    </row>
    <row r="18" spans="1:9" ht="12.75">
      <c r="A18" s="891"/>
      <c r="B18" s="918">
        <v>17004</v>
      </c>
      <c r="C18" s="896" t="s">
        <v>31</v>
      </c>
      <c r="D18" s="894"/>
      <c r="E18" s="894"/>
      <c r="F18" s="894"/>
      <c r="G18" s="894"/>
      <c r="H18" s="894"/>
      <c r="I18" s="894"/>
    </row>
    <row r="19" spans="1:9" ht="12.75">
      <c r="A19" s="891"/>
      <c r="B19" s="918"/>
      <c r="C19" s="897" t="s">
        <v>32</v>
      </c>
      <c r="D19" s="894">
        <v>250000000</v>
      </c>
      <c r="E19" s="894">
        <v>250000000</v>
      </c>
      <c r="F19" s="894">
        <v>0</v>
      </c>
      <c r="G19" s="894">
        <v>0</v>
      </c>
      <c r="H19" s="894">
        <v>249999999.88</v>
      </c>
      <c r="I19" s="894">
        <f>E19-F19-G19-H19</f>
        <v>0.12000000476837158</v>
      </c>
    </row>
    <row r="20" spans="1:9" ht="13.5" thickBot="1">
      <c r="A20" s="891"/>
      <c r="B20" s="923"/>
      <c r="C20" s="898"/>
      <c r="D20" s="899"/>
      <c r="E20" s="899"/>
      <c r="F20" s="899"/>
      <c r="G20" s="899"/>
      <c r="H20" s="899"/>
      <c r="I20" s="899"/>
    </row>
    <row r="21" spans="1:9" ht="13.5" thickBot="1">
      <c r="A21" s="887"/>
      <c r="B21" s="885"/>
      <c r="C21" s="900" t="s">
        <v>17</v>
      </c>
      <c r="D21" s="890">
        <f aca="true" t="shared" si="1" ref="D21:I21">SUM(D23:D25)</f>
        <v>0</v>
      </c>
      <c r="E21" s="890">
        <f t="shared" si="1"/>
        <v>0</v>
      </c>
      <c r="F21" s="890">
        <f t="shared" si="1"/>
        <v>0</v>
      </c>
      <c r="G21" s="890">
        <f t="shared" si="1"/>
        <v>0</v>
      </c>
      <c r="H21" s="890">
        <f t="shared" si="1"/>
        <v>0</v>
      </c>
      <c r="I21" s="890">
        <f t="shared" si="1"/>
        <v>0</v>
      </c>
    </row>
    <row r="22" spans="1:9" ht="12.75">
      <c r="A22" s="891"/>
      <c r="B22" s="918"/>
      <c r="C22" s="893" t="s">
        <v>391</v>
      </c>
      <c r="D22" s="894"/>
      <c r="E22" s="894"/>
      <c r="F22" s="894"/>
      <c r="G22" s="894"/>
      <c r="H22" s="894"/>
      <c r="I22" s="894"/>
    </row>
    <row r="23" spans="1:9" s="882" customFormat="1" ht="15" customHeight="1">
      <c r="A23" s="891"/>
      <c r="B23" s="928"/>
      <c r="C23" s="897" t="s">
        <v>394</v>
      </c>
      <c r="D23" s="946">
        <v>0</v>
      </c>
      <c r="E23" s="946">
        <v>0</v>
      </c>
      <c r="F23" s="946">
        <v>0</v>
      </c>
      <c r="G23" s="946">
        <v>0</v>
      </c>
      <c r="H23" s="946">
        <v>0</v>
      </c>
      <c r="I23" s="894">
        <v>0</v>
      </c>
    </row>
    <row r="24" spans="1:9" ht="12.75">
      <c r="A24" s="891"/>
      <c r="B24" s="929"/>
      <c r="C24" s="897"/>
      <c r="D24" s="894"/>
      <c r="E24" s="894"/>
      <c r="F24" s="894"/>
      <c r="G24" s="894"/>
      <c r="H24" s="894"/>
      <c r="I24" s="894"/>
    </row>
    <row r="25" spans="1:9" ht="13.5" thickBot="1">
      <c r="A25" s="901"/>
      <c r="B25" s="923"/>
      <c r="C25" s="897"/>
      <c r="D25" s="899"/>
      <c r="E25" s="899"/>
      <c r="F25" s="899"/>
      <c r="G25" s="899"/>
      <c r="H25" s="899"/>
      <c r="I25" s="899"/>
    </row>
    <row r="26" spans="1:9" ht="13.5" thickBot="1">
      <c r="A26" s="887"/>
      <c r="B26" s="885"/>
      <c r="C26" s="900" t="s">
        <v>1111</v>
      </c>
      <c r="D26" s="890">
        <f aca="true" t="shared" si="2" ref="D26:I26">SUM(D28:D30)</f>
        <v>0</v>
      </c>
      <c r="E26" s="890">
        <f t="shared" si="2"/>
        <v>0</v>
      </c>
      <c r="F26" s="890">
        <f t="shared" si="2"/>
        <v>0</v>
      </c>
      <c r="G26" s="890">
        <f t="shared" si="2"/>
        <v>0</v>
      </c>
      <c r="H26" s="890">
        <f t="shared" si="2"/>
        <v>0</v>
      </c>
      <c r="I26" s="890">
        <f t="shared" si="2"/>
        <v>0</v>
      </c>
    </row>
    <row r="27" spans="1:9" ht="12.75">
      <c r="A27" s="891"/>
      <c r="B27" s="918"/>
      <c r="C27" s="896" t="s">
        <v>391</v>
      </c>
      <c r="D27" s="894"/>
      <c r="E27" s="894"/>
      <c r="F27" s="894"/>
      <c r="G27" s="894"/>
      <c r="H27" s="894"/>
      <c r="I27" s="894"/>
    </row>
    <row r="28" spans="1:9" ht="12.75">
      <c r="A28" s="891"/>
      <c r="B28" s="929"/>
      <c r="C28" s="896" t="s">
        <v>395</v>
      </c>
      <c r="D28" s="894">
        <v>0</v>
      </c>
      <c r="E28" s="894">
        <v>0</v>
      </c>
      <c r="F28" s="894">
        <v>0</v>
      </c>
      <c r="G28" s="894">
        <v>0</v>
      </c>
      <c r="H28" s="894">
        <v>0</v>
      </c>
      <c r="I28" s="894">
        <f>E28-F28-G28-H28</f>
        <v>0</v>
      </c>
    </row>
    <row r="29" spans="1:9" ht="12.75">
      <c r="A29" s="901"/>
      <c r="B29" s="929"/>
      <c r="C29" s="897"/>
      <c r="D29" s="894"/>
      <c r="E29" s="894"/>
      <c r="F29" s="894"/>
      <c r="G29" s="894"/>
      <c r="H29" s="894"/>
      <c r="I29" s="894"/>
    </row>
    <row r="30" spans="1:9" ht="13.5" thickBot="1">
      <c r="A30" s="901"/>
      <c r="B30" s="947"/>
      <c r="C30" s="898"/>
      <c r="D30" s="899"/>
      <c r="E30" s="899"/>
      <c r="F30" s="899"/>
      <c r="G30" s="899"/>
      <c r="H30" s="899"/>
      <c r="I30" s="899"/>
    </row>
    <row r="31" spans="1:9" ht="26.25" thickBot="1">
      <c r="A31" s="903"/>
      <c r="B31" s="947"/>
      <c r="C31" s="904" t="s">
        <v>18</v>
      </c>
      <c r="D31" s="899">
        <f aca="true" t="shared" si="3" ref="D31:I31">D15+D21+D26</f>
        <v>250000000</v>
      </c>
      <c r="E31" s="899">
        <f t="shared" si="3"/>
        <v>250000000</v>
      </c>
      <c r="F31" s="899">
        <f t="shared" si="3"/>
        <v>0</v>
      </c>
      <c r="G31" s="899">
        <f t="shared" si="3"/>
        <v>0</v>
      </c>
      <c r="H31" s="899">
        <f t="shared" si="3"/>
        <v>249999999.88</v>
      </c>
      <c r="I31" s="899">
        <f t="shared" si="3"/>
        <v>0.12000000476837158</v>
      </c>
    </row>
    <row r="32" ht="12.75">
      <c r="C32" s="779"/>
    </row>
    <row r="33" spans="1:3" ht="12.75">
      <c r="A33" s="834" t="s">
        <v>358</v>
      </c>
      <c r="C33" s="779"/>
    </row>
    <row r="34" spans="1:9" ht="14.25">
      <c r="A34" s="869" t="s">
        <v>28</v>
      </c>
      <c r="C34" s="779"/>
      <c r="D34" s="134"/>
      <c r="E34" s="134"/>
      <c r="F34" s="134"/>
      <c r="G34" s="134"/>
      <c r="H34" s="134"/>
      <c r="I34" s="134"/>
    </row>
    <row r="35" spans="1:9" ht="12.75">
      <c r="A35" s="834" t="s">
        <v>397</v>
      </c>
      <c r="C35" s="779"/>
      <c r="D35" s="134"/>
      <c r="E35" s="134"/>
      <c r="F35" s="134"/>
      <c r="G35" s="134"/>
      <c r="H35" s="134"/>
      <c r="I35" s="134"/>
    </row>
    <row r="36" spans="1:3" ht="12.75">
      <c r="A36" s="134" t="s">
        <v>19</v>
      </c>
      <c r="C36" s="779"/>
    </row>
    <row r="37" spans="1:3" ht="12.75">
      <c r="A37" s="834" t="s">
        <v>399</v>
      </c>
      <c r="C37" s="779"/>
    </row>
    <row r="38" spans="1:3" ht="12.75">
      <c r="A38" s="834" t="s">
        <v>20</v>
      </c>
      <c r="C38" s="779"/>
    </row>
    <row r="39" spans="1:3" ht="12.75">
      <c r="A39" s="834" t="s">
        <v>21</v>
      </c>
      <c r="C39" s="779"/>
    </row>
    <row r="40" spans="1:3" ht="12.75">
      <c r="A40" s="834" t="s">
        <v>22</v>
      </c>
      <c r="C40" s="779"/>
    </row>
    <row r="41" spans="1:3" ht="12.75">
      <c r="A41" s="834" t="s">
        <v>23</v>
      </c>
      <c r="C41" s="779"/>
    </row>
    <row r="42" spans="1:3" ht="12.75">
      <c r="A42" s="834" t="s">
        <v>24</v>
      </c>
      <c r="C42" s="779"/>
    </row>
    <row r="43" ht="12.75">
      <c r="C43" s="779"/>
    </row>
    <row r="44" ht="12.75">
      <c r="A44" s="776" t="s">
        <v>430</v>
      </c>
    </row>
    <row r="46" spans="1:8" ht="12.75">
      <c r="A46" s="834" t="s">
        <v>333</v>
      </c>
      <c r="B46" s="834" t="s">
        <v>865</v>
      </c>
      <c r="G46" s="834" t="s">
        <v>372</v>
      </c>
      <c r="H46" s="834" t="s">
        <v>867</v>
      </c>
    </row>
    <row r="47" spans="1:8" ht="12.75">
      <c r="A47" s="834" t="s">
        <v>335</v>
      </c>
      <c r="B47" s="911">
        <v>39835</v>
      </c>
      <c r="G47" s="834" t="s">
        <v>335</v>
      </c>
      <c r="H47" s="911">
        <v>39835</v>
      </c>
    </row>
    <row r="48" ht="12.75">
      <c r="B48" s="948"/>
    </row>
  </sheetData>
  <mergeCells count="5">
    <mergeCell ref="C11:I11"/>
    <mergeCell ref="H1:I1"/>
    <mergeCell ref="A8:I8"/>
    <mergeCell ref="A9:I9"/>
    <mergeCell ref="A10:I10"/>
  </mergeCells>
  <printOptions horizontalCentered="1"/>
  <pageMargins left="0.5905511811023623" right="0.5905511811023623" top="0.69" bottom="0.3" header="0.5118110236220472" footer="0.19"/>
  <pageSetup firstPageNumber="37" useFirstPageNumber="1" horizontalDpi="300" verticalDpi="300" orientation="landscape" paperSize="9" scale="75" r:id="rId1"/>
  <headerFooter alignWithMargins="0">
    <oddHeader>&amp;RPříloha č. 8</oddHeader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Q102"/>
  <sheetViews>
    <sheetView workbookViewId="0" topLeftCell="C5">
      <selection activeCell="E35" sqref="E35"/>
    </sheetView>
  </sheetViews>
  <sheetFormatPr defaultColWidth="9.00390625" defaultRowHeight="12.75"/>
  <cols>
    <col min="1" max="1" width="12.375" style="0" customWidth="1"/>
    <col min="2" max="2" width="26.875" style="0" customWidth="1"/>
    <col min="3" max="3" width="17.375" style="0" customWidth="1"/>
    <col min="4" max="4" width="7.25390625" style="0" customWidth="1"/>
    <col min="5" max="5" width="19.375" style="0" customWidth="1"/>
    <col min="6" max="6" width="12.375" style="0" customWidth="1"/>
    <col min="7" max="7" width="10.00390625" style="0" customWidth="1"/>
    <col min="8" max="8" width="15.75390625" style="0" customWidth="1"/>
    <col min="9" max="9" width="2.00390625" style="0" customWidth="1"/>
    <col min="10" max="10" width="21.75390625" style="0" customWidth="1"/>
    <col min="11" max="12" width="13.875" style="0" customWidth="1"/>
    <col min="13" max="13" width="14.25390625" style="0" customWidth="1"/>
    <col min="14" max="14" width="13.875" style="0" customWidth="1"/>
    <col min="15" max="15" width="9.625" style="0" customWidth="1"/>
    <col min="16" max="16" width="16.25390625" style="0" customWidth="1"/>
    <col min="17" max="17" width="22.625" style="0" customWidth="1"/>
  </cols>
  <sheetData>
    <row r="1" spans="8:17" ht="12.75">
      <c r="H1" s="778" t="s">
        <v>203</v>
      </c>
      <c r="I1" s="778"/>
      <c r="Q1" s="778" t="s">
        <v>204</v>
      </c>
    </row>
    <row r="3" spans="1:17" ht="12.75">
      <c r="A3" t="s">
        <v>205</v>
      </c>
      <c r="H3" s="778" t="s">
        <v>206</v>
      </c>
      <c r="J3" t="s">
        <v>205</v>
      </c>
      <c r="Q3" s="778" t="s">
        <v>206</v>
      </c>
    </row>
    <row r="5" spans="1:10" ht="12.75">
      <c r="A5" s="990" t="s">
        <v>207</v>
      </c>
      <c r="J5" s="835" t="s">
        <v>208</v>
      </c>
    </row>
    <row r="8" spans="8:17" ht="13.5" thickBot="1">
      <c r="H8" s="778" t="s">
        <v>209</v>
      </c>
      <c r="I8" s="778"/>
      <c r="Q8" s="778" t="s">
        <v>210</v>
      </c>
    </row>
    <row r="9" spans="1:17" ht="12.75">
      <c r="A9" s="991"/>
      <c r="B9" s="992"/>
      <c r="C9" s="992"/>
      <c r="D9" s="992"/>
      <c r="E9" s="992"/>
      <c r="F9" s="992" t="s">
        <v>211</v>
      </c>
      <c r="G9" s="992" t="s">
        <v>212</v>
      </c>
      <c r="H9" s="993"/>
      <c r="I9" s="994"/>
      <c r="J9" s="991"/>
      <c r="K9" s="992"/>
      <c r="L9" s="992"/>
      <c r="M9" s="992"/>
      <c r="N9" s="992"/>
      <c r="O9" s="992" t="s">
        <v>213</v>
      </c>
      <c r="P9" s="992"/>
      <c r="Q9" s="993"/>
    </row>
    <row r="10" spans="1:17" ht="12.75">
      <c r="A10" s="995" t="s">
        <v>214</v>
      </c>
      <c r="B10" s="996" t="s">
        <v>215</v>
      </c>
      <c r="C10" s="996" t="s">
        <v>216</v>
      </c>
      <c r="D10" s="996" t="s">
        <v>217</v>
      </c>
      <c r="E10" s="996" t="s">
        <v>218</v>
      </c>
      <c r="F10" s="996" t="s">
        <v>219</v>
      </c>
      <c r="G10" s="996" t="s">
        <v>220</v>
      </c>
      <c r="H10" s="997" t="s">
        <v>221</v>
      </c>
      <c r="I10" s="994"/>
      <c r="J10" s="995" t="s">
        <v>222</v>
      </c>
      <c r="K10" s="996" t="s">
        <v>223</v>
      </c>
      <c r="L10" s="996" t="s">
        <v>224</v>
      </c>
      <c r="M10" s="996" t="s">
        <v>225</v>
      </c>
      <c r="N10" s="996" t="s">
        <v>226</v>
      </c>
      <c r="O10" s="996" t="s">
        <v>227</v>
      </c>
      <c r="P10" s="996" t="s">
        <v>228</v>
      </c>
      <c r="Q10" s="997" t="s">
        <v>229</v>
      </c>
    </row>
    <row r="11" spans="1:17" ht="13.5" thickBot="1">
      <c r="A11" s="998"/>
      <c r="B11" s="999"/>
      <c r="C11" s="999"/>
      <c r="D11" s="999"/>
      <c r="E11" s="999"/>
      <c r="F11" s="999"/>
      <c r="G11" s="999" t="s">
        <v>230</v>
      </c>
      <c r="H11" s="1000"/>
      <c r="I11" s="994"/>
      <c r="J11" s="998"/>
      <c r="K11" s="999"/>
      <c r="L11" s="999"/>
      <c r="M11" s="999"/>
      <c r="N11" s="999"/>
      <c r="O11" s="999"/>
      <c r="P11" s="999"/>
      <c r="Q11" s="1000"/>
    </row>
    <row r="12" spans="1:17" ht="13.5" thickBot="1">
      <c r="A12" s="1001"/>
      <c r="B12" s="1002">
        <v>1</v>
      </c>
      <c r="C12" s="1003">
        <v>2</v>
      </c>
      <c r="D12" s="1003">
        <v>3</v>
      </c>
      <c r="E12" s="1003">
        <v>4</v>
      </c>
      <c r="F12" s="1003">
        <v>5</v>
      </c>
      <c r="G12" s="1003">
        <v>6</v>
      </c>
      <c r="H12" s="1004">
        <v>7</v>
      </c>
      <c r="I12" s="994"/>
      <c r="J12" s="1001"/>
      <c r="K12" s="1002">
        <v>1</v>
      </c>
      <c r="L12" s="1003">
        <v>2</v>
      </c>
      <c r="M12" s="1003">
        <v>3</v>
      </c>
      <c r="N12" s="1003">
        <v>4</v>
      </c>
      <c r="O12" s="1003">
        <v>5</v>
      </c>
      <c r="P12" s="1003">
        <v>6</v>
      </c>
      <c r="Q12" s="1004">
        <v>7</v>
      </c>
    </row>
    <row r="13" spans="1:17" ht="15" customHeight="1">
      <c r="A13" s="1005" t="s">
        <v>851</v>
      </c>
      <c r="B13" s="1006" t="s">
        <v>231</v>
      </c>
      <c r="C13" s="1007"/>
      <c r="D13" s="1007"/>
      <c r="E13" s="1005"/>
      <c r="F13" s="1005"/>
      <c r="G13" s="1005"/>
      <c r="H13" s="1008"/>
      <c r="I13" s="182"/>
      <c r="J13" s="1008" t="s">
        <v>851</v>
      </c>
      <c r="K13" s="1009">
        <v>2008</v>
      </c>
      <c r="L13" s="1007"/>
      <c r="M13" s="1010">
        <v>0</v>
      </c>
      <c r="N13" s="1011"/>
      <c r="O13" s="1010">
        <v>0</v>
      </c>
      <c r="P13" s="1005"/>
      <c r="Q13" s="1005"/>
    </row>
    <row r="14" spans="1:17" ht="15" customHeight="1">
      <c r="A14" s="1005"/>
      <c r="B14" s="1006" t="s">
        <v>232</v>
      </c>
      <c r="C14" s="1012">
        <v>30000</v>
      </c>
      <c r="D14" s="1013" t="s">
        <v>233</v>
      </c>
      <c r="E14" s="1005" t="s">
        <v>234</v>
      </c>
      <c r="F14" s="1014" t="s">
        <v>235</v>
      </c>
      <c r="G14" s="1015">
        <v>0.0493</v>
      </c>
      <c r="H14" s="996" t="s">
        <v>236</v>
      </c>
      <c r="I14" s="994"/>
      <c r="J14" s="1016"/>
      <c r="K14" s="1016"/>
      <c r="L14" s="1017"/>
      <c r="M14" s="1018"/>
      <c r="N14" s="1016"/>
      <c r="O14" s="1019"/>
      <c r="P14" s="1020"/>
      <c r="Q14" s="1018"/>
    </row>
    <row r="15" spans="1:17" ht="15" customHeight="1">
      <c r="A15" s="1005"/>
      <c r="B15" s="1006" t="s">
        <v>237</v>
      </c>
      <c r="C15" s="1012"/>
      <c r="D15" s="1007"/>
      <c r="E15" s="1005"/>
      <c r="F15" s="1005"/>
      <c r="G15" s="1021"/>
      <c r="H15" s="1005"/>
      <c r="I15" s="182"/>
      <c r="J15" s="1016"/>
      <c r="K15" s="1016"/>
      <c r="L15" s="1017"/>
      <c r="M15" s="1016"/>
      <c r="N15" s="1016"/>
      <c r="O15" s="1016"/>
      <c r="P15" s="1016"/>
      <c r="Q15" s="1016"/>
    </row>
    <row r="16" spans="1:17" ht="15" customHeight="1">
      <c r="A16" s="1007"/>
      <c r="B16" s="1022"/>
      <c r="C16" s="1023"/>
      <c r="D16" s="1024"/>
      <c r="E16" s="1022"/>
      <c r="F16" s="1022"/>
      <c r="G16" s="1025"/>
      <c r="H16" s="1022"/>
      <c r="I16" s="182"/>
      <c r="J16" s="1016"/>
      <c r="K16" s="1016"/>
      <c r="L16" s="1017"/>
      <c r="M16" s="1016"/>
      <c r="N16" s="1016"/>
      <c r="O16" s="1016"/>
      <c r="P16" s="1016"/>
      <c r="Q16" s="1016"/>
    </row>
    <row r="17" spans="1:17" ht="15" customHeight="1">
      <c r="A17" s="1007"/>
      <c r="B17" s="1005" t="s">
        <v>238</v>
      </c>
      <c r="C17" s="1026">
        <v>57174</v>
      </c>
      <c r="D17" s="1009" t="s">
        <v>233</v>
      </c>
      <c r="E17" s="1005" t="s">
        <v>239</v>
      </c>
      <c r="F17" s="1027">
        <v>43465</v>
      </c>
      <c r="G17" s="1015">
        <v>0.0333</v>
      </c>
      <c r="H17" s="996" t="s">
        <v>236</v>
      </c>
      <c r="I17" s="994"/>
      <c r="J17" s="1016"/>
      <c r="K17" s="1016"/>
      <c r="L17" s="1017"/>
      <c r="M17" s="1018"/>
      <c r="N17" s="1016"/>
      <c r="O17" s="1028"/>
      <c r="P17" s="1020"/>
      <c r="Q17" s="1018"/>
    </row>
    <row r="18" spans="1:17" ht="15" customHeight="1">
      <c r="A18" s="1016"/>
      <c r="B18" s="1016"/>
      <c r="C18" s="1029"/>
      <c r="D18" s="1016"/>
      <c r="E18" s="1016"/>
      <c r="F18" s="1016"/>
      <c r="G18" s="1030"/>
      <c r="H18" s="1016"/>
      <c r="I18" s="182"/>
      <c r="J18" s="1016"/>
      <c r="K18" s="1016"/>
      <c r="L18" s="1017"/>
      <c r="M18" s="1016"/>
      <c r="N18" s="1016"/>
      <c r="O18" s="1016"/>
      <c r="P18" s="1016"/>
      <c r="Q18" s="1016"/>
    </row>
    <row r="19" spans="1:17" ht="15" customHeight="1">
      <c r="A19" s="1016"/>
      <c r="B19" s="1016"/>
      <c r="C19" s="1031"/>
      <c r="D19" s="1018"/>
      <c r="E19" s="1016"/>
      <c r="F19" s="1028"/>
      <c r="G19" s="1032"/>
      <c r="H19" s="1018"/>
      <c r="I19" s="994"/>
      <c r="J19" s="1016"/>
      <c r="K19" s="1016"/>
      <c r="L19" s="1017"/>
      <c r="M19" s="1018"/>
      <c r="N19" s="1016"/>
      <c r="O19" s="1028"/>
      <c r="P19" s="1020"/>
      <c r="Q19" s="1018"/>
    </row>
    <row r="20" spans="1:17" ht="15" customHeight="1">
      <c r="A20" s="1033"/>
      <c r="B20" s="1033"/>
      <c r="C20" s="1034"/>
      <c r="D20" s="1016"/>
      <c r="E20" s="1033"/>
      <c r="F20" s="1016"/>
      <c r="G20" s="1016"/>
      <c r="H20" s="1016"/>
      <c r="I20" s="182"/>
      <c r="J20" s="1033"/>
      <c r="K20" s="1033"/>
      <c r="L20" s="1034"/>
      <c r="M20" s="1016"/>
      <c r="N20" s="1033"/>
      <c r="O20" s="1016"/>
      <c r="P20" s="1016"/>
      <c r="Q20" s="1016"/>
    </row>
    <row r="21" spans="1:17" ht="15" customHeight="1">
      <c r="A21" s="1016"/>
      <c r="B21" s="1016"/>
      <c r="C21" s="1017"/>
      <c r="D21" s="1016"/>
      <c r="E21" s="1016"/>
      <c r="F21" s="1016"/>
      <c r="G21" s="1016"/>
      <c r="H21" s="1016"/>
      <c r="I21" s="182"/>
      <c r="J21" s="1016"/>
      <c r="K21" s="1016"/>
      <c r="L21" s="1017"/>
      <c r="M21" s="1016"/>
      <c r="N21" s="1016"/>
      <c r="O21" s="1016"/>
      <c r="P21" s="1016"/>
      <c r="Q21" s="1016"/>
    </row>
    <row r="22" spans="1:17" ht="15" customHeight="1">
      <c r="A22" s="1016"/>
      <c r="B22" s="1016"/>
      <c r="C22" s="1017"/>
      <c r="D22" s="1016"/>
      <c r="E22" s="1016"/>
      <c r="F22" s="1016"/>
      <c r="G22" s="1016"/>
      <c r="H22" s="1016"/>
      <c r="I22" s="182"/>
      <c r="J22" s="1016"/>
      <c r="K22" s="1016"/>
      <c r="L22" s="1017"/>
      <c r="M22" s="1016"/>
      <c r="N22" s="1016"/>
      <c r="O22" s="1016"/>
      <c r="P22" s="1016"/>
      <c r="Q22" s="1016"/>
    </row>
    <row r="23" spans="1:17" ht="15" customHeight="1">
      <c r="A23" s="1016"/>
      <c r="B23" s="1016"/>
      <c r="C23" s="1017"/>
      <c r="D23" s="1016"/>
      <c r="E23" s="1016"/>
      <c r="F23" s="1016"/>
      <c r="G23" s="1016"/>
      <c r="H23" s="1016"/>
      <c r="I23" s="182"/>
      <c r="J23" s="1016"/>
      <c r="K23" s="1016"/>
      <c r="L23" s="1017"/>
      <c r="M23" s="1016"/>
      <c r="N23" s="1016"/>
      <c r="O23" s="1016"/>
      <c r="P23" s="1016"/>
      <c r="Q23" s="1016"/>
    </row>
    <row r="24" spans="1:17" ht="15" customHeight="1">
      <c r="A24" s="1016"/>
      <c r="B24" s="1016"/>
      <c r="C24" s="1017"/>
      <c r="D24" s="1016"/>
      <c r="E24" s="1016"/>
      <c r="F24" s="1016"/>
      <c r="G24" s="1016"/>
      <c r="H24" s="1016"/>
      <c r="I24" s="182"/>
      <c r="J24" s="1016"/>
      <c r="K24" s="1016"/>
      <c r="L24" s="1017"/>
      <c r="M24" s="1016"/>
      <c r="N24" s="1016"/>
      <c r="O24" s="1016"/>
      <c r="P24" s="1016"/>
      <c r="Q24" s="1016"/>
    </row>
    <row r="25" spans="1:17" ht="15" customHeight="1">
      <c r="A25" s="1016"/>
      <c r="B25" s="1016"/>
      <c r="C25" s="1017"/>
      <c r="D25" s="1016"/>
      <c r="E25" s="1016"/>
      <c r="F25" s="1016"/>
      <c r="G25" s="1016"/>
      <c r="H25" s="1016"/>
      <c r="I25" s="182"/>
      <c r="J25" s="1016"/>
      <c r="K25" s="1016"/>
      <c r="L25" s="1017"/>
      <c r="M25" s="1016"/>
      <c r="N25" s="1016"/>
      <c r="O25" s="1016"/>
      <c r="P25" s="1016"/>
      <c r="Q25" s="1016"/>
    </row>
    <row r="26" spans="1:17" ht="15" customHeight="1" thickBot="1">
      <c r="A26" s="1022"/>
      <c r="B26" s="1022"/>
      <c r="C26" s="1035"/>
      <c r="D26" s="1022"/>
      <c r="E26" s="1022"/>
      <c r="F26" s="1022"/>
      <c r="G26" s="1022"/>
      <c r="H26" s="1036"/>
      <c r="I26" s="182"/>
      <c r="J26" s="1036"/>
      <c r="K26" s="1022"/>
      <c r="L26" s="1035"/>
      <c r="M26" s="1022"/>
      <c r="N26" s="1022"/>
      <c r="O26" s="1022"/>
      <c r="P26" s="1022"/>
      <c r="Q26" s="1022"/>
    </row>
    <row r="27" spans="1:17" ht="19.5" customHeight="1" thickBot="1">
      <c r="A27" s="1037" t="s">
        <v>240</v>
      </c>
      <c r="B27" s="1038"/>
      <c r="C27" s="1039"/>
      <c r="D27" s="1038"/>
      <c r="E27" s="1038"/>
      <c r="F27" s="1038"/>
      <c r="G27" s="1038"/>
      <c r="H27" s="1040"/>
      <c r="I27" s="182"/>
      <c r="J27" s="1037" t="s">
        <v>240</v>
      </c>
      <c r="K27" s="1038"/>
      <c r="L27" s="1039"/>
      <c r="M27" s="1038"/>
      <c r="N27" s="1038"/>
      <c r="O27" s="1038"/>
      <c r="P27" s="1038"/>
      <c r="Q27" s="1040"/>
    </row>
    <row r="31" spans="1:16" ht="12.75">
      <c r="A31" t="s">
        <v>241</v>
      </c>
      <c r="C31" t="s">
        <v>242</v>
      </c>
      <c r="E31" s="948" t="s">
        <v>243</v>
      </c>
      <c r="G31" t="s">
        <v>846</v>
      </c>
      <c r="J31" t="s">
        <v>241</v>
      </c>
      <c r="L31" t="s">
        <v>242</v>
      </c>
      <c r="N31" s="948" t="s">
        <v>244</v>
      </c>
      <c r="P31" s="1041" t="s">
        <v>245</v>
      </c>
    </row>
    <row r="32" spans="1:12" ht="12.75">
      <c r="A32" t="s">
        <v>246</v>
      </c>
      <c r="C32" t="s">
        <v>247</v>
      </c>
      <c r="J32" t="s">
        <v>246</v>
      </c>
      <c r="L32" t="s">
        <v>247</v>
      </c>
    </row>
    <row r="33" spans="4:14" ht="12.75">
      <c r="D33">
        <v>38</v>
      </c>
      <c r="M33">
        <v>39</v>
      </c>
      <c r="N33" s="1041"/>
    </row>
    <row r="34" spans="1:9" ht="12.75">
      <c r="A34" s="182"/>
      <c r="B34" s="182"/>
      <c r="C34" s="182"/>
      <c r="D34" s="182"/>
      <c r="E34" s="182"/>
      <c r="F34" s="182"/>
      <c r="G34" s="182"/>
      <c r="H34" s="1042"/>
      <c r="I34" s="1042"/>
    </row>
    <row r="35" spans="1:9" ht="12.75">
      <c r="A35" s="182"/>
      <c r="B35" s="1043"/>
      <c r="C35" s="182"/>
      <c r="D35" s="182"/>
      <c r="E35" s="182"/>
      <c r="F35" s="182"/>
      <c r="G35" s="182"/>
      <c r="H35" s="182"/>
      <c r="I35" s="182"/>
    </row>
    <row r="36" spans="1:9" ht="12.75">
      <c r="A36" s="182"/>
      <c r="B36" s="182"/>
      <c r="C36" s="1044"/>
      <c r="D36" s="182"/>
      <c r="E36" s="182"/>
      <c r="F36" s="182"/>
      <c r="G36" s="182"/>
      <c r="H36" s="182"/>
      <c r="I36" s="182"/>
    </row>
    <row r="37" spans="1:9" ht="12.75">
      <c r="A37" s="182"/>
      <c r="B37" s="182"/>
      <c r="C37" s="182"/>
      <c r="D37" s="182"/>
      <c r="E37" s="182"/>
      <c r="F37" s="182"/>
      <c r="G37" s="182"/>
      <c r="H37" s="182"/>
      <c r="I37" s="182"/>
    </row>
    <row r="38" spans="1:9" ht="12.75">
      <c r="A38" s="182"/>
      <c r="B38" s="182"/>
      <c r="C38" s="182"/>
      <c r="D38" s="182"/>
      <c r="E38" s="182"/>
      <c r="F38" s="182"/>
      <c r="G38" s="182"/>
      <c r="H38" s="182"/>
      <c r="I38" s="182"/>
    </row>
    <row r="39" spans="1:9" ht="12.75">
      <c r="A39" s="182"/>
      <c r="B39" s="182"/>
      <c r="C39" s="182"/>
      <c r="D39" s="182"/>
      <c r="E39" s="182"/>
      <c r="F39" s="182"/>
      <c r="G39" s="182"/>
      <c r="H39" s="182"/>
      <c r="I39" s="182"/>
    </row>
    <row r="40" spans="1:9" ht="12.75">
      <c r="A40" s="182"/>
      <c r="B40" s="182"/>
      <c r="C40" s="182"/>
      <c r="D40" s="182"/>
      <c r="E40" s="1045"/>
      <c r="F40" s="182"/>
      <c r="G40" s="182"/>
      <c r="H40" s="182"/>
      <c r="I40" s="182"/>
    </row>
    <row r="41" spans="1:9" ht="12.75">
      <c r="A41" s="182"/>
      <c r="B41" s="182"/>
      <c r="C41" s="182"/>
      <c r="D41" s="182"/>
      <c r="E41" s="182"/>
      <c r="F41" s="182"/>
      <c r="G41" s="182"/>
      <c r="H41" s="182"/>
      <c r="I41" s="182"/>
    </row>
    <row r="42" spans="1:9" ht="12.75">
      <c r="A42" s="182"/>
      <c r="B42" s="182"/>
      <c r="C42" s="182"/>
      <c r="D42" s="182"/>
      <c r="E42" s="182"/>
      <c r="F42" s="182"/>
      <c r="G42" s="182"/>
      <c r="H42" s="182"/>
      <c r="I42" s="182"/>
    </row>
    <row r="43" spans="1:9" ht="12.75">
      <c r="A43" s="182"/>
      <c r="B43" s="182"/>
      <c r="C43" s="182"/>
      <c r="D43" s="182"/>
      <c r="E43" s="182"/>
      <c r="F43" s="182"/>
      <c r="G43" s="182"/>
      <c r="H43" s="1042"/>
      <c r="I43" s="1042"/>
    </row>
    <row r="44" spans="1:9" ht="12.75">
      <c r="A44" s="994"/>
      <c r="B44" s="994"/>
      <c r="C44" s="994"/>
      <c r="D44" s="994"/>
      <c r="E44" s="994"/>
      <c r="F44" s="994"/>
      <c r="G44" s="994"/>
      <c r="H44" s="994"/>
      <c r="I44" s="994"/>
    </row>
    <row r="45" spans="1:9" ht="12.75">
      <c r="A45" s="994"/>
      <c r="B45" s="994"/>
      <c r="C45" s="994"/>
      <c r="D45" s="994"/>
      <c r="E45" s="994"/>
      <c r="F45" s="994"/>
      <c r="G45" s="994"/>
      <c r="H45" s="994"/>
      <c r="I45" s="994"/>
    </row>
    <row r="46" spans="1:9" ht="12.75">
      <c r="A46" s="994"/>
      <c r="B46" s="994"/>
      <c r="C46" s="994"/>
      <c r="D46" s="994"/>
      <c r="E46" s="994"/>
      <c r="F46" s="994"/>
      <c r="G46" s="994"/>
      <c r="H46" s="994"/>
      <c r="I46" s="994"/>
    </row>
    <row r="47" spans="1:9" ht="12.75">
      <c r="A47" s="182"/>
      <c r="B47" s="994"/>
      <c r="C47" s="994"/>
      <c r="D47" s="994"/>
      <c r="E47" s="994"/>
      <c r="F47" s="994"/>
      <c r="G47" s="994"/>
      <c r="H47" s="994"/>
      <c r="I47" s="994"/>
    </row>
    <row r="48" spans="1:9" ht="12.75">
      <c r="A48" s="182"/>
      <c r="B48" s="182"/>
      <c r="C48" s="182"/>
      <c r="D48" s="182"/>
      <c r="E48" s="182"/>
      <c r="F48" s="182"/>
      <c r="G48" s="182"/>
      <c r="H48" s="182"/>
      <c r="I48" s="182"/>
    </row>
    <row r="49" spans="1:9" ht="12.75">
      <c r="A49" s="182"/>
      <c r="B49" s="182"/>
      <c r="C49" s="1044"/>
      <c r="D49" s="994"/>
      <c r="E49" s="182"/>
      <c r="F49" s="1046"/>
      <c r="G49" s="1047"/>
      <c r="H49" s="994"/>
      <c r="I49" s="994"/>
    </row>
    <row r="50" spans="1:9" ht="12.75">
      <c r="A50" s="182"/>
      <c r="B50" s="182"/>
      <c r="C50" s="1044"/>
      <c r="D50" s="182"/>
      <c r="E50" s="182"/>
      <c r="F50" s="182"/>
      <c r="G50" s="182"/>
      <c r="H50" s="182"/>
      <c r="I50" s="182"/>
    </row>
    <row r="51" spans="1:9" ht="12.75">
      <c r="A51" s="182"/>
      <c r="B51" s="182"/>
      <c r="C51" s="1044"/>
      <c r="D51" s="182"/>
      <c r="E51" s="182"/>
      <c r="F51" s="182"/>
      <c r="G51" s="182"/>
      <c r="H51" s="182"/>
      <c r="I51" s="182"/>
    </row>
    <row r="52" spans="1:9" ht="12.75">
      <c r="A52" s="182"/>
      <c r="B52" s="182"/>
      <c r="C52" s="1044"/>
      <c r="D52" s="994"/>
      <c r="E52" s="182"/>
      <c r="F52" s="1048"/>
      <c r="G52" s="1047"/>
      <c r="H52" s="994"/>
      <c r="I52" s="994"/>
    </row>
    <row r="53" spans="1:9" ht="12.75">
      <c r="A53" s="182"/>
      <c r="B53" s="182"/>
      <c r="C53" s="1044"/>
      <c r="D53" s="182"/>
      <c r="E53" s="182"/>
      <c r="F53" s="182"/>
      <c r="G53" s="182"/>
      <c r="H53" s="182"/>
      <c r="I53" s="182"/>
    </row>
    <row r="54" spans="1:9" ht="12.75">
      <c r="A54" s="182"/>
      <c r="B54" s="182"/>
      <c r="C54" s="1044"/>
      <c r="D54" s="994"/>
      <c r="E54" s="182"/>
      <c r="F54" s="1048"/>
      <c r="G54" s="1047"/>
      <c r="H54" s="994"/>
      <c r="I54" s="994"/>
    </row>
    <row r="55" spans="1:9" ht="12.75">
      <c r="A55" s="182"/>
      <c r="B55" s="182"/>
      <c r="C55" s="1044"/>
      <c r="D55" s="182"/>
      <c r="E55" s="182"/>
      <c r="F55" s="182"/>
      <c r="G55" s="182"/>
      <c r="H55" s="182"/>
      <c r="I55" s="182"/>
    </row>
    <row r="56" spans="1:9" ht="12.75">
      <c r="A56" s="182"/>
      <c r="B56" s="182"/>
      <c r="C56" s="1044"/>
      <c r="D56" s="182"/>
      <c r="E56" s="182"/>
      <c r="F56" s="182"/>
      <c r="G56" s="182"/>
      <c r="H56" s="182"/>
      <c r="I56" s="182"/>
    </row>
    <row r="57" spans="1:9" ht="12.75">
      <c r="A57" s="182"/>
      <c r="B57" s="182"/>
      <c r="C57" s="1044"/>
      <c r="D57" s="182"/>
      <c r="E57" s="182"/>
      <c r="F57" s="182"/>
      <c r="G57" s="182"/>
      <c r="H57" s="182"/>
      <c r="I57" s="182"/>
    </row>
    <row r="58" spans="1:9" ht="12.75">
      <c r="A58" s="182"/>
      <c r="B58" s="182"/>
      <c r="C58" s="1044"/>
      <c r="D58" s="182"/>
      <c r="E58" s="182"/>
      <c r="F58" s="182"/>
      <c r="G58" s="182"/>
      <c r="H58" s="182"/>
      <c r="I58" s="182"/>
    </row>
    <row r="59" spans="1:9" ht="12.75">
      <c r="A59" s="182"/>
      <c r="B59" s="182"/>
      <c r="C59" s="1044"/>
      <c r="D59" s="182"/>
      <c r="E59" s="182"/>
      <c r="F59" s="182"/>
      <c r="G59" s="182"/>
      <c r="H59" s="182"/>
      <c r="I59" s="182"/>
    </row>
    <row r="60" spans="1:9" ht="12.75">
      <c r="A60" s="182"/>
      <c r="B60" s="182"/>
      <c r="C60" s="1044"/>
      <c r="D60" s="182"/>
      <c r="E60" s="182"/>
      <c r="F60" s="182"/>
      <c r="G60" s="182"/>
      <c r="H60" s="182"/>
      <c r="I60" s="182"/>
    </row>
    <row r="61" spans="1:9" ht="12.75">
      <c r="A61" s="182"/>
      <c r="B61" s="182"/>
      <c r="C61" s="1044"/>
      <c r="D61" s="182"/>
      <c r="E61" s="182"/>
      <c r="F61" s="182"/>
      <c r="G61" s="182"/>
      <c r="H61" s="182"/>
      <c r="I61" s="182"/>
    </row>
    <row r="62" spans="1:9" ht="12.75">
      <c r="A62" s="1049"/>
      <c r="B62" s="182"/>
      <c r="C62" s="1044"/>
      <c r="D62" s="182"/>
      <c r="E62" s="182"/>
      <c r="F62" s="182"/>
      <c r="G62" s="182"/>
      <c r="H62" s="182"/>
      <c r="I62" s="182"/>
    </row>
    <row r="63" spans="1:9" ht="12.75">
      <c r="A63" s="182"/>
      <c r="B63" s="182"/>
      <c r="C63" s="182"/>
      <c r="D63" s="182"/>
      <c r="E63" s="182"/>
      <c r="F63" s="182"/>
      <c r="G63" s="182"/>
      <c r="H63" s="182"/>
      <c r="I63" s="182"/>
    </row>
    <row r="64" spans="1:9" ht="12.75">
      <c r="A64" s="182"/>
      <c r="B64" s="182"/>
      <c r="C64" s="182"/>
      <c r="D64" s="182"/>
      <c r="E64" s="182"/>
      <c r="F64" s="182"/>
      <c r="G64" s="182"/>
      <c r="H64" s="182"/>
      <c r="I64" s="182"/>
    </row>
    <row r="65" spans="1:9" ht="12.75">
      <c r="A65" s="182"/>
      <c r="B65" s="182"/>
      <c r="C65" s="182"/>
      <c r="D65" s="182"/>
      <c r="E65" s="182"/>
      <c r="F65" s="182"/>
      <c r="G65" s="182"/>
      <c r="H65" s="182"/>
      <c r="I65" s="182"/>
    </row>
    <row r="66" spans="1:9" ht="12.75">
      <c r="A66" s="182"/>
      <c r="B66" s="182"/>
      <c r="C66" s="182"/>
      <c r="D66" s="182"/>
      <c r="E66" s="1050"/>
      <c r="F66" s="182"/>
      <c r="G66" s="182"/>
      <c r="H66" s="182"/>
      <c r="I66" s="182"/>
    </row>
    <row r="67" spans="1:9" ht="12.75">
      <c r="A67" s="182"/>
      <c r="B67" s="182"/>
      <c r="C67" s="182"/>
      <c r="D67" s="182"/>
      <c r="E67" s="182"/>
      <c r="F67" s="182"/>
      <c r="G67" s="182"/>
      <c r="H67" s="182"/>
      <c r="I67" s="182"/>
    </row>
    <row r="68" spans="1:9" ht="12.75">
      <c r="A68" s="182"/>
      <c r="B68" s="182"/>
      <c r="C68" s="182"/>
      <c r="D68" s="182"/>
      <c r="E68" s="182"/>
      <c r="F68" s="182"/>
      <c r="G68" s="182"/>
      <c r="H68" s="182"/>
      <c r="I68" s="182"/>
    </row>
    <row r="69" spans="1:9" ht="12.75">
      <c r="A69" s="182"/>
      <c r="B69" s="182"/>
      <c r="C69" s="182"/>
      <c r="D69" s="182"/>
      <c r="E69" s="182"/>
      <c r="F69" s="182"/>
      <c r="G69" s="182"/>
      <c r="H69" s="182"/>
      <c r="I69" s="182"/>
    </row>
    <row r="70" spans="1:9" ht="12.75">
      <c r="A70" s="182"/>
      <c r="B70" s="182"/>
      <c r="C70" s="182"/>
      <c r="D70" s="182"/>
      <c r="E70" s="182"/>
      <c r="F70" s="182"/>
      <c r="G70" s="182"/>
      <c r="H70" s="182"/>
      <c r="I70" s="182"/>
    </row>
    <row r="71" spans="1:9" ht="12.75">
      <c r="A71" s="182"/>
      <c r="B71" s="182"/>
      <c r="C71" s="182"/>
      <c r="D71" s="182"/>
      <c r="E71" s="182"/>
      <c r="F71" s="182"/>
      <c r="G71" s="182"/>
      <c r="H71" s="182"/>
      <c r="I71" s="182"/>
    </row>
    <row r="72" spans="1:9" ht="12.75">
      <c r="A72" s="182"/>
      <c r="B72" s="182"/>
      <c r="C72" s="182"/>
      <c r="D72" s="182"/>
      <c r="E72" s="182"/>
      <c r="F72" s="182"/>
      <c r="G72" s="182"/>
      <c r="H72" s="182"/>
      <c r="I72" s="182"/>
    </row>
    <row r="73" spans="1:9" ht="12.75">
      <c r="A73" s="182"/>
      <c r="B73" s="182"/>
      <c r="C73" s="182"/>
      <c r="D73" s="182"/>
      <c r="E73" s="182"/>
      <c r="F73" s="182"/>
      <c r="G73" s="182"/>
      <c r="H73" s="182"/>
      <c r="I73" s="182"/>
    </row>
    <row r="74" spans="1:9" ht="12.75">
      <c r="A74" s="182"/>
      <c r="B74" s="182"/>
      <c r="C74" s="182"/>
      <c r="D74" s="182"/>
      <c r="E74" s="182"/>
      <c r="F74" s="182"/>
      <c r="G74" s="182"/>
      <c r="H74" s="182"/>
      <c r="I74" s="182"/>
    </row>
    <row r="75" spans="1:9" ht="12.75">
      <c r="A75" s="182"/>
      <c r="B75" s="182"/>
      <c r="C75" s="182"/>
      <c r="D75" s="182"/>
      <c r="E75" s="182"/>
      <c r="F75" s="182"/>
      <c r="G75" s="182"/>
      <c r="H75" s="182"/>
      <c r="I75" s="182"/>
    </row>
    <row r="76" spans="1:9" ht="12.75">
      <c r="A76" s="182"/>
      <c r="B76" s="182"/>
      <c r="C76" s="182"/>
      <c r="D76" s="182"/>
      <c r="E76" s="182"/>
      <c r="F76" s="182"/>
      <c r="G76" s="182"/>
      <c r="H76" s="182"/>
      <c r="I76" s="182"/>
    </row>
    <row r="77" spans="1:9" ht="12.75">
      <c r="A77" s="182"/>
      <c r="B77" s="182"/>
      <c r="C77" s="182"/>
      <c r="D77" s="182"/>
      <c r="E77" s="182"/>
      <c r="F77" s="182"/>
      <c r="G77" s="182"/>
      <c r="H77" s="182"/>
      <c r="I77" s="182"/>
    </row>
    <row r="78" spans="1:9" ht="12.75">
      <c r="A78" s="182"/>
      <c r="B78" s="182"/>
      <c r="C78" s="182"/>
      <c r="D78" s="182"/>
      <c r="E78" s="182"/>
      <c r="F78" s="182"/>
      <c r="G78" s="182"/>
      <c r="H78" s="182"/>
      <c r="I78" s="182"/>
    </row>
    <row r="79" spans="1:9" ht="12.75">
      <c r="A79" s="182"/>
      <c r="B79" s="182"/>
      <c r="C79" s="182"/>
      <c r="D79" s="182"/>
      <c r="E79" s="182"/>
      <c r="F79" s="182"/>
      <c r="G79" s="182"/>
      <c r="H79" s="182"/>
      <c r="I79" s="182"/>
    </row>
    <row r="80" spans="1:9" ht="12.75">
      <c r="A80" s="182"/>
      <c r="B80" s="182"/>
      <c r="C80" s="182"/>
      <c r="D80" s="182"/>
      <c r="E80" s="182"/>
      <c r="F80" s="182"/>
      <c r="G80" s="182"/>
      <c r="H80" s="182"/>
      <c r="I80" s="182"/>
    </row>
    <row r="81" spans="1:9" ht="12.75">
      <c r="A81" s="182"/>
      <c r="B81" s="182"/>
      <c r="C81" s="182"/>
      <c r="D81" s="182"/>
      <c r="E81" s="182"/>
      <c r="F81" s="182"/>
      <c r="G81" s="182"/>
      <c r="H81" s="182"/>
      <c r="I81" s="182"/>
    </row>
    <row r="82" spans="1:9" ht="12.75">
      <c r="A82" s="182"/>
      <c r="B82" s="182"/>
      <c r="C82" s="182"/>
      <c r="D82" s="182"/>
      <c r="E82" s="182"/>
      <c r="F82" s="182"/>
      <c r="G82" s="182"/>
      <c r="H82" s="182"/>
      <c r="I82" s="182"/>
    </row>
    <row r="83" spans="1:9" ht="12.75">
      <c r="A83" s="182"/>
      <c r="B83" s="182"/>
      <c r="C83" s="182"/>
      <c r="D83" s="182"/>
      <c r="E83" s="182"/>
      <c r="F83" s="182"/>
      <c r="G83" s="182"/>
      <c r="H83" s="182"/>
      <c r="I83" s="182"/>
    </row>
    <row r="84" spans="1:9" ht="12.75">
      <c r="A84" s="182"/>
      <c r="B84" s="182"/>
      <c r="C84" s="182"/>
      <c r="D84" s="182"/>
      <c r="E84" s="182"/>
      <c r="F84" s="182"/>
      <c r="G84" s="182"/>
      <c r="H84" s="182"/>
      <c r="I84" s="182"/>
    </row>
    <row r="85" spans="1:9" ht="12.75">
      <c r="A85" s="182"/>
      <c r="B85" s="182"/>
      <c r="C85" s="182"/>
      <c r="D85" s="182"/>
      <c r="E85" s="182"/>
      <c r="F85" s="182"/>
      <c r="G85" s="182"/>
      <c r="H85" s="182"/>
      <c r="I85" s="182"/>
    </row>
    <row r="86" spans="1:9" ht="12.75">
      <c r="A86" s="182"/>
      <c r="B86" s="182"/>
      <c r="C86" s="182"/>
      <c r="D86" s="182"/>
      <c r="E86" s="182"/>
      <c r="F86" s="182"/>
      <c r="G86" s="182"/>
      <c r="H86" s="182"/>
      <c r="I86" s="182"/>
    </row>
    <row r="87" spans="1:9" ht="12.75">
      <c r="A87" s="182"/>
      <c r="B87" s="182"/>
      <c r="C87" s="182"/>
      <c r="D87" s="182"/>
      <c r="E87" s="182"/>
      <c r="F87" s="182"/>
      <c r="G87" s="182"/>
      <c r="H87" s="182"/>
      <c r="I87" s="182"/>
    </row>
    <row r="88" spans="1:9" ht="12.75">
      <c r="A88" s="182"/>
      <c r="B88" s="182"/>
      <c r="C88" s="182"/>
      <c r="D88" s="182"/>
      <c r="E88" s="182"/>
      <c r="F88" s="182"/>
      <c r="G88" s="182"/>
      <c r="H88" s="182"/>
      <c r="I88" s="182"/>
    </row>
    <row r="89" spans="1:9" ht="12.75">
      <c r="A89" s="182"/>
      <c r="B89" s="182"/>
      <c r="C89" s="182"/>
      <c r="D89" s="182"/>
      <c r="E89" s="182"/>
      <c r="F89" s="182"/>
      <c r="G89" s="182"/>
      <c r="H89" s="182"/>
      <c r="I89" s="182"/>
    </row>
    <row r="90" spans="1:9" ht="12.75">
      <c r="A90" s="182"/>
      <c r="B90" s="182"/>
      <c r="C90" s="182"/>
      <c r="D90" s="182"/>
      <c r="E90" s="182"/>
      <c r="F90" s="182"/>
      <c r="G90" s="182"/>
      <c r="H90" s="182"/>
      <c r="I90" s="182"/>
    </row>
    <row r="91" spans="1:9" ht="12.75">
      <c r="A91" s="182"/>
      <c r="B91" s="182"/>
      <c r="C91" s="182"/>
      <c r="D91" s="182"/>
      <c r="E91" s="182"/>
      <c r="F91" s="182"/>
      <c r="G91" s="182"/>
      <c r="H91" s="182"/>
      <c r="I91" s="182"/>
    </row>
    <row r="92" spans="1:9" ht="12.75">
      <c r="A92" s="182"/>
      <c r="B92" s="182"/>
      <c r="C92" s="182"/>
      <c r="D92" s="182"/>
      <c r="E92" s="182"/>
      <c r="F92" s="182"/>
      <c r="G92" s="182"/>
      <c r="H92" s="182"/>
      <c r="I92" s="182"/>
    </row>
    <row r="93" spans="1:9" ht="12.75">
      <c r="A93" s="182"/>
      <c r="B93" s="182"/>
      <c r="C93" s="182"/>
      <c r="D93" s="182"/>
      <c r="E93" s="182"/>
      <c r="F93" s="182"/>
      <c r="G93" s="182"/>
      <c r="H93" s="182"/>
      <c r="I93" s="182"/>
    </row>
    <row r="94" spans="1:9" ht="12.75">
      <c r="A94" s="182"/>
      <c r="B94" s="182"/>
      <c r="C94" s="182"/>
      <c r="D94" s="182"/>
      <c r="E94" s="182"/>
      <c r="F94" s="182"/>
      <c r="G94" s="182"/>
      <c r="H94" s="182"/>
      <c r="I94" s="182"/>
    </row>
    <row r="95" spans="1:9" ht="12.75">
      <c r="A95" s="182"/>
      <c r="B95" s="182"/>
      <c r="C95" s="182"/>
      <c r="D95" s="182"/>
      <c r="E95" s="182"/>
      <c r="F95" s="182"/>
      <c r="G95" s="182"/>
      <c r="H95" s="182"/>
      <c r="I95" s="182"/>
    </row>
    <row r="96" spans="1:9" ht="12.75">
      <c r="A96" s="182"/>
      <c r="B96" s="182"/>
      <c r="C96" s="182"/>
      <c r="D96" s="182"/>
      <c r="E96" s="182"/>
      <c r="F96" s="182"/>
      <c r="G96" s="182"/>
      <c r="H96" s="182"/>
      <c r="I96" s="182"/>
    </row>
    <row r="97" spans="1:9" ht="12.75">
      <c r="A97" s="182"/>
      <c r="B97" s="182"/>
      <c r="C97" s="182"/>
      <c r="D97" s="182"/>
      <c r="E97" s="182"/>
      <c r="F97" s="182"/>
      <c r="G97" s="182"/>
      <c r="H97" s="182"/>
      <c r="I97" s="182"/>
    </row>
    <row r="98" spans="1:9" ht="12.75">
      <c r="A98" s="182"/>
      <c r="B98" s="182"/>
      <c r="C98" s="182"/>
      <c r="D98" s="182"/>
      <c r="E98" s="182"/>
      <c r="F98" s="182"/>
      <c r="G98" s="182"/>
      <c r="H98" s="182"/>
      <c r="I98" s="182"/>
    </row>
    <row r="99" spans="1:9" ht="12.75">
      <c r="A99" s="182"/>
      <c r="B99" s="182"/>
      <c r="C99" s="182"/>
      <c r="D99" s="182"/>
      <c r="E99" s="182"/>
      <c r="F99" s="182"/>
      <c r="G99" s="182"/>
      <c r="H99" s="182"/>
      <c r="I99" s="182"/>
    </row>
    <row r="100" spans="1:9" ht="12.75">
      <c r="A100" s="182"/>
      <c r="B100" s="182"/>
      <c r="C100" s="182"/>
      <c r="D100" s="182"/>
      <c r="E100" s="182"/>
      <c r="F100" s="182"/>
      <c r="G100" s="182"/>
      <c r="H100" s="182"/>
      <c r="I100" s="182"/>
    </row>
    <row r="101" spans="1:9" ht="12.75">
      <c r="A101" s="182"/>
      <c r="B101" s="182"/>
      <c r="C101" s="182"/>
      <c r="D101" s="182"/>
      <c r="E101" s="182"/>
      <c r="F101" s="182"/>
      <c r="G101" s="182"/>
      <c r="H101" s="182"/>
      <c r="I101" s="182"/>
    </row>
    <row r="102" spans="1:9" ht="12.75">
      <c r="A102" s="182"/>
      <c r="B102" s="182"/>
      <c r="C102" s="182"/>
      <c r="D102" s="182"/>
      <c r="E102" s="182"/>
      <c r="F102" s="182"/>
      <c r="G102" s="182"/>
      <c r="H102" s="182"/>
      <c r="I102" s="182"/>
    </row>
  </sheetData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A31" sqref="A31"/>
    </sheetView>
  </sheetViews>
  <sheetFormatPr defaultColWidth="9.00390625" defaultRowHeight="12.75"/>
  <cols>
    <col min="1" max="1" width="61.875" style="949" customWidth="1"/>
    <col min="2" max="2" width="17.875" style="949" customWidth="1"/>
    <col min="3" max="3" width="10.625" style="949" customWidth="1"/>
    <col min="4" max="16384" width="9.125" style="949" customWidth="1"/>
  </cols>
  <sheetData>
    <row r="1" ht="12.75">
      <c r="B1" s="950" t="s">
        <v>33</v>
      </c>
    </row>
    <row r="3" spans="1:3" ht="12.75">
      <c r="A3" s="949" t="s">
        <v>463</v>
      </c>
      <c r="B3" s="951" t="s">
        <v>34</v>
      </c>
      <c r="C3" s="951"/>
    </row>
    <row r="5" spans="1:3" ht="12.75">
      <c r="A5" s="1106" t="s">
        <v>35</v>
      </c>
      <c r="B5" s="1106"/>
      <c r="C5" s="1106"/>
    </row>
    <row r="6" spans="1:3" ht="12.75">
      <c r="A6" s="1106"/>
      <c r="B6" s="1106"/>
      <c r="C6" s="1106"/>
    </row>
    <row r="8" ht="13.5" thickBot="1">
      <c r="C8" s="952" t="s">
        <v>820</v>
      </c>
    </row>
    <row r="9" spans="1:3" ht="12.75">
      <c r="A9" s="1101" t="s">
        <v>36</v>
      </c>
      <c r="B9" s="1103" t="s">
        <v>37</v>
      </c>
      <c r="C9" s="1103" t="s">
        <v>38</v>
      </c>
    </row>
    <row r="10" spans="1:3" ht="13.5" thickBot="1">
      <c r="A10" s="1102"/>
      <c r="B10" s="1104"/>
      <c r="C10" s="1105"/>
    </row>
    <row r="11" spans="1:3" ht="14.25" customHeight="1">
      <c r="A11" s="953" t="s">
        <v>39</v>
      </c>
      <c r="B11" s="954">
        <v>2433594</v>
      </c>
      <c r="C11" s="954">
        <v>0</v>
      </c>
    </row>
    <row r="12" spans="1:3" ht="14.25" customHeight="1">
      <c r="A12" s="955" t="s">
        <v>40</v>
      </c>
      <c r="B12" s="956">
        <v>4000000</v>
      </c>
      <c r="C12" s="956">
        <v>0</v>
      </c>
    </row>
    <row r="13" spans="1:3" ht="14.25" customHeight="1">
      <c r="A13" s="955" t="s">
        <v>41</v>
      </c>
      <c r="B13" s="956">
        <v>350000</v>
      </c>
      <c r="C13" s="956">
        <v>0</v>
      </c>
    </row>
    <row r="14" spans="1:3" ht="14.25" customHeight="1">
      <c r="A14" s="955" t="s">
        <v>42</v>
      </c>
      <c r="B14" s="956">
        <v>2206736</v>
      </c>
      <c r="C14" s="956">
        <v>0</v>
      </c>
    </row>
    <row r="15" spans="1:3" ht="14.25" customHeight="1">
      <c r="A15" s="955" t="s">
        <v>43</v>
      </c>
      <c r="B15" s="956">
        <v>30000</v>
      </c>
      <c r="C15" s="956">
        <v>0</v>
      </c>
    </row>
    <row r="16" spans="1:3" ht="14.25" customHeight="1">
      <c r="A16" s="955" t="s">
        <v>455</v>
      </c>
      <c r="B16" s="956">
        <v>1866000</v>
      </c>
      <c r="C16" s="956">
        <v>0</v>
      </c>
    </row>
    <row r="17" spans="1:3" ht="14.25" customHeight="1">
      <c r="A17" s="955" t="s">
        <v>456</v>
      </c>
      <c r="B17" s="956">
        <v>59750</v>
      </c>
      <c r="C17" s="956">
        <v>0</v>
      </c>
    </row>
    <row r="18" spans="1:3" ht="14.25" customHeight="1">
      <c r="A18" s="955" t="s">
        <v>457</v>
      </c>
      <c r="B18" s="956">
        <v>43000</v>
      </c>
      <c r="C18" s="956">
        <v>0</v>
      </c>
    </row>
    <row r="19" spans="1:3" ht="14.25" customHeight="1">
      <c r="A19" s="955" t="s">
        <v>458</v>
      </c>
      <c r="B19" s="956">
        <v>1889429</v>
      </c>
      <c r="C19" s="956">
        <v>0</v>
      </c>
    </row>
    <row r="20" spans="1:3" ht="14.25" customHeight="1">
      <c r="A20" s="955" t="s">
        <v>458</v>
      </c>
      <c r="B20" s="956">
        <v>188942</v>
      </c>
      <c r="C20" s="956">
        <v>0</v>
      </c>
    </row>
    <row r="21" spans="1:3" ht="14.25" customHeight="1">
      <c r="A21" s="957" t="s">
        <v>459</v>
      </c>
      <c r="B21" s="958">
        <f>SUM(B11:B20)</f>
        <v>13067451</v>
      </c>
      <c r="C21" s="958">
        <f>SUM(C11:C20)</f>
        <v>0</v>
      </c>
    </row>
    <row r="22" spans="1:3" ht="14.25" customHeight="1">
      <c r="A22" s="955"/>
      <c r="B22" s="956"/>
      <c r="C22" s="956"/>
    </row>
    <row r="23" spans="1:3" ht="14.25" customHeight="1">
      <c r="A23" s="955" t="s">
        <v>460</v>
      </c>
      <c r="B23" s="956">
        <v>850000</v>
      </c>
      <c r="C23" s="956">
        <v>0</v>
      </c>
    </row>
    <row r="24" spans="1:3" ht="14.25" customHeight="1">
      <c r="A24" s="957" t="s">
        <v>461</v>
      </c>
      <c r="B24" s="958">
        <f>SUM(B23)</f>
        <v>850000</v>
      </c>
      <c r="C24" s="958">
        <f>SUM(C23)</f>
        <v>0</v>
      </c>
    </row>
    <row r="25" spans="1:3" ht="14.25" customHeight="1">
      <c r="A25" s="959"/>
      <c r="B25" s="956"/>
      <c r="C25" s="956"/>
    </row>
    <row r="26" spans="1:3" ht="14.25" customHeight="1" thickBot="1">
      <c r="A26" s="960" t="s">
        <v>462</v>
      </c>
      <c r="B26" s="961">
        <f>B21+B24</f>
        <v>13917451</v>
      </c>
      <c r="C26" s="961">
        <f>C21+C24</f>
        <v>0</v>
      </c>
    </row>
  </sheetData>
  <mergeCells count="4">
    <mergeCell ref="A9:A10"/>
    <mergeCell ref="B9:B10"/>
    <mergeCell ref="C9:C10"/>
    <mergeCell ref="A5:C6"/>
  </mergeCells>
  <printOptions horizontalCentered="1"/>
  <pageMargins left="0.5118110236220472" right="0.4330708661417323" top="0.984251968503937" bottom="0.984251968503937" header="0.5118110236220472" footer="0.5118110236220472"/>
  <pageSetup firstPageNumber="40" useFirstPageNumber="1" horizontalDpi="600" verticalDpi="600" orientation="portrait" paperSize="9" r:id="rId1"/>
  <headerFooter alignWithMargins="0">
    <oddHeader>&amp;RPříloha č. 8</oddHeader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32" sqref="A32"/>
    </sheetView>
  </sheetViews>
  <sheetFormatPr defaultColWidth="9.00390625" defaultRowHeight="12.75"/>
  <cols>
    <col min="1" max="1" width="73.25390625" style="962" bestFit="1" customWidth="1"/>
    <col min="2" max="2" width="13.75390625" style="962" customWidth="1"/>
    <col min="3" max="3" width="16.125" style="962" customWidth="1"/>
    <col min="4" max="4" width="16.375" style="962" customWidth="1"/>
    <col min="5" max="16384" width="9.125" style="962" customWidth="1"/>
  </cols>
  <sheetData>
    <row r="1" ht="12.75">
      <c r="D1" s="962" t="s">
        <v>606</v>
      </c>
    </row>
    <row r="3" spans="1:4" ht="12.75">
      <c r="A3" s="962" t="s">
        <v>819</v>
      </c>
      <c r="D3" s="963" t="s">
        <v>34</v>
      </c>
    </row>
    <row r="5" spans="1:4" ht="12.75">
      <c r="A5" s="1107" t="s">
        <v>607</v>
      </c>
      <c r="B5" s="1107"/>
      <c r="C5" s="1107"/>
      <c r="D5" s="1107"/>
    </row>
    <row r="6" spans="1:4" ht="12.75">
      <c r="A6" s="1107"/>
      <c r="B6" s="1107"/>
      <c r="C6" s="1107"/>
      <c r="D6" s="1107"/>
    </row>
    <row r="8" ht="13.5" thickBot="1">
      <c r="D8" s="964" t="s">
        <v>608</v>
      </c>
    </row>
    <row r="9" spans="1:4" ht="12.75" customHeight="1">
      <c r="A9" s="1116" t="s">
        <v>609</v>
      </c>
      <c r="B9" s="1108" t="s">
        <v>610</v>
      </c>
      <c r="C9" s="1108"/>
      <c r="D9" s="1109"/>
    </row>
    <row r="10" spans="1:4" ht="19.5" customHeight="1">
      <c r="A10" s="1117"/>
      <c r="B10" s="1110"/>
      <c r="C10" s="1110"/>
      <c r="D10" s="1111"/>
    </row>
    <row r="11" spans="1:4" ht="14.25" customHeight="1">
      <c r="A11" s="1117"/>
      <c r="B11" s="1112" t="s">
        <v>656</v>
      </c>
      <c r="C11" s="1112" t="s">
        <v>611</v>
      </c>
      <c r="D11" s="1114" t="s">
        <v>612</v>
      </c>
    </row>
    <row r="12" spans="1:4" ht="14.25" customHeight="1" thickBot="1">
      <c r="A12" s="1118"/>
      <c r="B12" s="1113"/>
      <c r="C12" s="1113"/>
      <c r="D12" s="1115"/>
    </row>
    <row r="13" spans="1:4" ht="12.75">
      <c r="A13" s="965" t="s">
        <v>615</v>
      </c>
      <c r="B13" s="966">
        <v>32</v>
      </c>
      <c r="C13" s="967">
        <f>28+3</f>
        <v>31</v>
      </c>
      <c r="D13" s="968">
        <v>1</v>
      </c>
    </row>
    <row r="14" spans="1:4" ht="12.75">
      <c r="A14" s="969" t="s">
        <v>616</v>
      </c>
      <c r="B14" s="970">
        <v>2</v>
      </c>
      <c r="C14" s="971">
        <v>1</v>
      </c>
      <c r="D14" s="972">
        <v>1</v>
      </c>
    </row>
    <row r="15" spans="1:4" ht="12.75">
      <c r="A15" s="973" t="s">
        <v>617</v>
      </c>
      <c r="B15" s="970">
        <v>4</v>
      </c>
      <c r="C15" s="971">
        <v>3</v>
      </c>
      <c r="D15" s="972">
        <v>1</v>
      </c>
    </row>
    <row r="16" spans="1:4" ht="12.75">
      <c r="A16" s="969" t="s">
        <v>618</v>
      </c>
      <c r="B16" s="970">
        <v>1</v>
      </c>
      <c r="C16" s="971">
        <v>1</v>
      </c>
      <c r="D16" s="972">
        <v>0</v>
      </c>
    </row>
    <row r="17" spans="1:4" ht="12.75">
      <c r="A17" s="974"/>
      <c r="B17" s="970"/>
      <c r="C17" s="971"/>
      <c r="D17" s="972"/>
    </row>
    <row r="18" spans="1:4" ht="14.25" customHeight="1">
      <c r="A18" s="974"/>
      <c r="B18" s="970"/>
      <c r="C18" s="971"/>
      <c r="D18" s="972"/>
    </row>
    <row r="19" spans="1:4" ht="14.25" customHeight="1">
      <c r="A19" s="974"/>
      <c r="B19" s="970"/>
      <c r="C19" s="971"/>
      <c r="D19" s="972"/>
    </row>
    <row r="20" spans="1:4" ht="14.25" customHeight="1" thickBot="1">
      <c r="A20" s="975"/>
      <c r="B20" s="976"/>
      <c r="C20" s="977"/>
      <c r="D20" s="978"/>
    </row>
    <row r="21" spans="1:4" ht="14.25" customHeight="1" thickBot="1">
      <c r="A21" s="979" t="s">
        <v>656</v>
      </c>
      <c r="B21" s="980">
        <f>SUM(B13:B20)</f>
        <v>39</v>
      </c>
      <c r="C21" s="980">
        <f>SUM(C13:C20)</f>
        <v>36</v>
      </c>
      <c r="D21" s="981">
        <f>SUM(D13:D20)</f>
        <v>3</v>
      </c>
    </row>
    <row r="30" spans="1:3" ht="12.75">
      <c r="A30" s="982" t="s">
        <v>613</v>
      </c>
      <c r="B30" s="983"/>
      <c r="C30" s="984"/>
    </row>
    <row r="31" spans="1:3" ht="12.75">
      <c r="A31" s="982" t="s">
        <v>614</v>
      </c>
      <c r="B31" s="985"/>
      <c r="C31" s="986"/>
    </row>
  </sheetData>
  <mergeCells count="6">
    <mergeCell ref="A5:D6"/>
    <mergeCell ref="B9:D10"/>
    <mergeCell ref="B11:B12"/>
    <mergeCell ref="C11:C12"/>
    <mergeCell ref="D11:D12"/>
    <mergeCell ref="A9:A12"/>
  </mergeCells>
  <printOptions/>
  <pageMargins left="0.5" right="0.43" top="1" bottom="1" header="0.4921259845" footer="0.4921259845"/>
  <pageSetup firstPageNumber="41" useFirstPageNumber="1" horizontalDpi="600" verticalDpi="600" orientation="landscape" paperSize="9" r:id="rId1"/>
  <headerFooter alignWithMargins="0">
    <oddHeader>&amp;RPříloha č. 8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97"/>
  <sheetViews>
    <sheetView workbookViewId="0" topLeftCell="A1">
      <pane xSplit="1" ySplit="1" topLeftCell="E5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66" sqref="A66"/>
    </sheetView>
  </sheetViews>
  <sheetFormatPr defaultColWidth="9.00390625" defaultRowHeight="24.75" customHeight="1" outlineLevelCol="1"/>
  <cols>
    <col min="1" max="1" width="26.25390625" style="7" customWidth="1"/>
    <col min="2" max="2" width="5.875" style="7" customWidth="1"/>
    <col min="3" max="3" width="4.75390625" style="7" customWidth="1"/>
    <col min="4" max="4" width="9.00390625" style="7" customWidth="1"/>
    <col min="5" max="5" width="22.875" style="175" customWidth="1"/>
    <col min="6" max="6" width="11.75390625" style="30" bestFit="1" customWidth="1"/>
    <col min="7" max="7" width="11.75390625" style="30" hidden="1" customWidth="1" outlineLevel="1"/>
    <col min="8" max="8" width="10.875" style="30" hidden="1" customWidth="1" outlineLevel="1"/>
    <col min="9" max="9" width="11.75390625" style="30" customWidth="1" collapsed="1"/>
    <col min="10" max="10" width="11.75390625" style="30" customWidth="1" outlineLevel="1"/>
    <col min="11" max="11" width="6.125" style="30" customWidth="1" outlineLevel="1"/>
    <col min="12" max="12" width="41.875" style="654" customWidth="1"/>
    <col min="13" max="13" width="9.125" style="7" customWidth="1"/>
    <col min="14" max="14" width="9.125" style="7" customWidth="1" collapsed="1"/>
    <col min="15" max="15" width="9.125" style="7" customWidth="1"/>
    <col min="16" max="16" width="9.125" style="7" customWidth="1" collapsed="1"/>
    <col min="17" max="17" width="9.125" style="7" customWidth="1"/>
    <col min="18" max="18" width="9.125" style="7" customWidth="1" collapsed="1"/>
    <col min="19" max="19" width="9.125" style="7" customWidth="1"/>
    <col min="20" max="20" width="9.125" style="7" customWidth="1" collapsed="1"/>
    <col min="21" max="21" width="9.125" style="7" customWidth="1"/>
    <col min="22" max="53" width="9.125" style="7" customWidth="1" collapsed="1"/>
    <col min="54" max="16384" width="9.125" style="7" customWidth="1"/>
  </cols>
  <sheetData>
    <row r="1" spans="1:13" ht="40.5" customHeight="1">
      <c r="A1" s="543" t="s">
        <v>759</v>
      </c>
      <c r="B1" s="544" t="s">
        <v>637</v>
      </c>
      <c r="C1" s="544" t="s">
        <v>83</v>
      </c>
      <c r="D1" s="544" t="s">
        <v>936</v>
      </c>
      <c r="E1" s="544" t="s">
        <v>937</v>
      </c>
      <c r="F1" s="545" t="s">
        <v>938</v>
      </c>
      <c r="G1" s="77" t="s">
        <v>939</v>
      </c>
      <c r="H1" s="545" t="s">
        <v>762</v>
      </c>
      <c r="I1" s="1051" t="s">
        <v>761</v>
      </c>
      <c r="J1" s="1051" t="s">
        <v>181</v>
      </c>
      <c r="K1" s="545" t="s">
        <v>182</v>
      </c>
      <c r="L1" s="546" t="s">
        <v>641</v>
      </c>
      <c r="M1" s="180"/>
    </row>
    <row r="2" spans="1:14" ht="13.5" customHeight="1">
      <c r="A2" s="547" t="s">
        <v>768</v>
      </c>
      <c r="B2" s="548">
        <v>2212</v>
      </c>
      <c r="C2" s="548">
        <v>5169</v>
      </c>
      <c r="D2" s="548" t="s">
        <v>940</v>
      </c>
      <c r="E2" s="549" t="s">
        <v>941</v>
      </c>
      <c r="F2" s="550">
        <v>50000000</v>
      </c>
      <c r="G2" s="550">
        <v>1200000</v>
      </c>
      <c r="H2" s="551"/>
      <c r="I2" s="550">
        <v>3200000</v>
      </c>
      <c r="J2" s="551">
        <v>3199528.8</v>
      </c>
      <c r="K2" s="552">
        <f>J2/I2*100</f>
        <v>99.985275</v>
      </c>
      <c r="L2" s="554" t="s">
        <v>942</v>
      </c>
      <c r="N2" s="10"/>
    </row>
    <row r="3" spans="1:14" ht="13.5" customHeight="1">
      <c r="A3" s="555" t="s">
        <v>768</v>
      </c>
      <c r="B3" s="556">
        <v>2212</v>
      </c>
      <c r="C3" s="556">
        <v>5169</v>
      </c>
      <c r="D3" s="556" t="s">
        <v>940</v>
      </c>
      <c r="E3" s="183" t="s">
        <v>943</v>
      </c>
      <c r="F3" s="552">
        <v>350000</v>
      </c>
      <c r="G3" s="552">
        <v>0</v>
      </c>
      <c r="H3" s="557"/>
      <c r="I3" s="552">
        <f aca="true" t="shared" si="0" ref="I3:I11">SUM(G3:H3)</f>
        <v>0</v>
      </c>
      <c r="J3" s="557">
        <v>0</v>
      </c>
      <c r="K3" s="552">
        <v>0</v>
      </c>
      <c r="L3" s="558" t="s">
        <v>911</v>
      </c>
      <c r="N3" s="10"/>
    </row>
    <row r="4" spans="1:14" ht="13.5" customHeight="1">
      <c r="A4" s="555" t="s">
        <v>768</v>
      </c>
      <c r="B4" s="556">
        <v>2212</v>
      </c>
      <c r="C4" s="556">
        <v>5169</v>
      </c>
      <c r="D4" s="556" t="s">
        <v>940</v>
      </c>
      <c r="E4" s="183" t="s">
        <v>944</v>
      </c>
      <c r="F4" s="552">
        <v>4000000</v>
      </c>
      <c r="G4" s="552">
        <v>0</v>
      </c>
      <c r="H4" s="557"/>
      <c r="I4" s="552">
        <f t="shared" si="0"/>
        <v>0</v>
      </c>
      <c r="J4" s="557">
        <v>0</v>
      </c>
      <c r="K4" s="552">
        <v>0</v>
      </c>
      <c r="L4" s="558" t="s">
        <v>912</v>
      </c>
      <c r="N4" s="10"/>
    </row>
    <row r="5" spans="1:14" ht="13.5" customHeight="1">
      <c r="A5" s="555" t="s">
        <v>768</v>
      </c>
      <c r="B5" s="556">
        <v>2212</v>
      </c>
      <c r="C5" s="556">
        <v>5169</v>
      </c>
      <c r="D5" s="556" t="s">
        <v>940</v>
      </c>
      <c r="E5" s="183" t="s">
        <v>945</v>
      </c>
      <c r="F5" s="552">
        <v>429000</v>
      </c>
      <c r="G5" s="552">
        <v>0</v>
      </c>
      <c r="H5" s="557"/>
      <c r="I5" s="552">
        <f t="shared" si="0"/>
        <v>0</v>
      </c>
      <c r="J5" s="557">
        <v>0</v>
      </c>
      <c r="K5" s="552">
        <v>0</v>
      </c>
      <c r="L5" s="558" t="s">
        <v>913</v>
      </c>
      <c r="N5" s="10"/>
    </row>
    <row r="6" spans="1:14" ht="13.5" customHeight="1">
      <c r="A6" s="555" t="s">
        <v>768</v>
      </c>
      <c r="B6" s="556">
        <v>2212</v>
      </c>
      <c r="C6" s="556">
        <v>5169</v>
      </c>
      <c r="D6" s="556" t="s">
        <v>940</v>
      </c>
      <c r="E6" s="183" t="s">
        <v>946</v>
      </c>
      <c r="F6" s="552">
        <v>1289000</v>
      </c>
      <c r="G6" s="552">
        <v>0</v>
      </c>
      <c r="H6" s="557"/>
      <c r="I6" s="552">
        <f t="shared" si="0"/>
        <v>0</v>
      </c>
      <c r="J6" s="557">
        <v>0</v>
      </c>
      <c r="K6" s="552">
        <v>0</v>
      </c>
      <c r="L6" s="558" t="s">
        <v>914</v>
      </c>
      <c r="N6" s="10"/>
    </row>
    <row r="7" spans="1:14" ht="13.5" customHeight="1">
      <c r="A7" s="555" t="s">
        <v>768</v>
      </c>
      <c r="B7" s="556">
        <v>2212</v>
      </c>
      <c r="C7" s="556">
        <v>5169</v>
      </c>
      <c r="D7" s="556" t="s">
        <v>940</v>
      </c>
      <c r="E7" s="183" t="s">
        <v>947</v>
      </c>
      <c r="F7" s="557">
        <v>68000</v>
      </c>
      <c r="G7" s="557">
        <v>0</v>
      </c>
      <c r="H7" s="557"/>
      <c r="I7" s="557">
        <f t="shared" si="0"/>
        <v>0</v>
      </c>
      <c r="J7" s="557">
        <v>0</v>
      </c>
      <c r="K7" s="552">
        <v>0</v>
      </c>
      <c r="L7" s="558" t="s">
        <v>915</v>
      </c>
      <c r="N7" s="10"/>
    </row>
    <row r="8" spans="1:14" ht="13.5" customHeight="1">
      <c r="A8" s="555" t="s">
        <v>768</v>
      </c>
      <c r="B8" s="556">
        <v>2221</v>
      </c>
      <c r="C8" s="556">
        <v>5193</v>
      </c>
      <c r="D8" s="556" t="s">
        <v>949</v>
      </c>
      <c r="E8" s="183" t="s">
        <v>950</v>
      </c>
      <c r="F8" s="552">
        <v>165000000</v>
      </c>
      <c r="G8" s="552">
        <v>165000000</v>
      </c>
      <c r="H8" s="557"/>
      <c r="I8" s="552">
        <f t="shared" si="0"/>
        <v>165000000</v>
      </c>
      <c r="J8" s="557">
        <v>165000000</v>
      </c>
      <c r="K8" s="552">
        <f>J8/I8*100</f>
        <v>100</v>
      </c>
      <c r="L8" s="558" t="s">
        <v>951</v>
      </c>
      <c r="N8" s="10"/>
    </row>
    <row r="9" spans="1:14" ht="13.5" customHeight="1">
      <c r="A9" s="555" t="s">
        <v>768</v>
      </c>
      <c r="B9" s="556">
        <v>2221</v>
      </c>
      <c r="C9" s="556">
        <v>5193</v>
      </c>
      <c r="D9" s="556" t="s">
        <v>952</v>
      </c>
      <c r="E9" s="183" t="s">
        <v>950</v>
      </c>
      <c r="F9" s="552">
        <v>11338000</v>
      </c>
      <c r="G9" s="552">
        <v>11338000</v>
      </c>
      <c r="H9" s="557"/>
      <c r="I9" s="552">
        <f t="shared" si="0"/>
        <v>11338000</v>
      </c>
      <c r="J9" s="557">
        <v>11337342</v>
      </c>
      <c r="K9" s="552">
        <f>J9/I9*100</f>
        <v>99.99419650732051</v>
      </c>
      <c r="L9" s="558" t="s">
        <v>916</v>
      </c>
      <c r="N9" s="10"/>
    </row>
    <row r="10" spans="1:14" ht="13.5" customHeight="1">
      <c r="A10" s="555" t="s">
        <v>768</v>
      </c>
      <c r="B10" s="556">
        <v>2221</v>
      </c>
      <c r="C10" s="556">
        <v>5193</v>
      </c>
      <c r="D10" s="556" t="s">
        <v>953</v>
      </c>
      <c r="E10" s="183" t="s">
        <v>954</v>
      </c>
      <c r="F10" s="552">
        <v>500000</v>
      </c>
      <c r="G10" s="552">
        <v>500000</v>
      </c>
      <c r="H10" s="557">
        <v>-500000</v>
      </c>
      <c r="I10" s="552">
        <f t="shared" si="0"/>
        <v>0</v>
      </c>
      <c r="J10" s="557">
        <v>0</v>
      </c>
      <c r="K10" s="552">
        <v>0</v>
      </c>
      <c r="L10" s="558" t="s">
        <v>917</v>
      </c>
      <c r="N10" s="10"/>
    </row>
    <row r="11" spans="1:14" ht="13.5" customHeight="1">
      <c r="A11" s="555" t="s">
        <v>768</v>
      </c>
      <c r="B11" s="556">
        <v>2221</v>
      </c>
      <c r="C11" s="556">
        <v>5193</v>
      </c>
      <c r="D11" s="556" t="s">
        <v>953</v>
      </c>
      <c r="E11" s="183" t="s">
        <v>955</v>
      </c>
      <c r="F11" s="552">
        <v>70000</v>
      </c>
      <c r="G11" s="552">
        <v>70000</v>
      </c>
      <c r="H11" s="557"/>
      <c r="I11" s="552">
        <f t="shared" si="0"/>
        <v>70000</v>
      </c>
      <c r="J11" s="557">
        <v>63200</v>
      </c>
      <c r="K11" s="552">
        <f>J11/I11*100</f>
        <v>90.28571428571428</v>
      </c>
      <c r="L11" s="558" t="s">
        <v>956</v>
      </c>
      <c r="N11" s="10"/>
    </row>
    <row r="12" spans="1:14" ht="13.5" customHeight="1">
      <c r="A12" s="555" t="s">
        <v>768</v>
      </c>
      <c r="B12" s="556">
        <v>2221</v>
      </c>
      <c r="C12" s="556">
        <v>5193</v>
      </c>
      <c r="D12" s="556" t="s">
        <v>953</v>
      </c>
      <c r="E12" s="183" t="s">
        <v>957</v>
      </c>
      <c r="F12" s="552">
        <v>2000000</v>
      </c>
      <c r="G12" s="552">
        <v>2000000</v>
      </c>
      <c r="H12" s="557"/>
      <c r="I12" s="552">
        <f>1570000-376530</f>
        <v>1193470</v>
      </c>
      <c r="J12" s="557">
        <v>0</v>
      </c>
      <c r="K12" s="552">
        <f>J12/I12*100</f>
        <v>0</v>
      </c>
      <c r="L12" s="558" t="s">
        <v>958</v>
      </c>
      <c r="N12" s="10"/>
    </row>
    <row r="13" spans="1:14" ht="13.5" customHeight="1">
      <c r="A13" s="555" t="s">
        <v>768</v>
      </c>
      <c r="B13" s="556">
        <v>3631</v>
      </c>
      <c r="C13" s="556">
        <v>5169</v>
      </c>
      <c r="D13" s="556" t="s">
        <v>940</v>
      </c>
      <c r="E13" s="183" t="s">
        <v>959</v>
      </c>
      <c r="F13" s="557">
        <v>44699000</v>
      </c>
      <c r="G13" s="557">
        <v>0</v>
      </c>
      <c r="H13" s="557"/>
      <c r="I13" s="557">
        <f aca="true" t="shared" si="1" ref="I13:I22">SUM(G13:H13)</f>
        <v>0</v>
      </c>
      <c r="J13" s="557">
        <v>0</v>
      </c>
      <c r="K13" s="557">
        <v>0</v>
      </c>
      <c r="L13" s="558" t="s">
        <v>918</v>
      </c>
      <c r="N13" s="10"/>
    </row>
    <row r="14" spans="1:14" ht="13.5" customHeight="1">
      <c r="A14" s="555" t="s">
        <v>768</v>
      </c>
      <c r="B14" s="556">
        <v>3631</v>
      </c>
      <c r="C14" s="556">
        <v>5169</v>
      </c>
      <c r="D14" s="556" t="s">
        <v>940</v>
      </c>
      <c r="E14" s="559" t="s">
        <v>960</v>
      </c>
      <c r="F14" s="560">
        <v>375000</v>
      </c>
      <c r="G14" s="560">
        <v>0</v>
      </c>
      <c r="H14" s="560"/>
      <c r="I14" s="560">
        <f t="shared" si="1"/>
        <v>0</v>
      </c>
      <c r="J14" s="560">
        <v>0</v>
      </c>
      <c r="K14" s="560">
        <v>0</v>
      </c>
      <c r="L14" s="558" t="s">
        <v>919</v>
      </c>
      <c r="N14" s="10"/>
    </row>
    <row r="15" spans="1:14" ht="13.5" customHeight="1">
      <c r="A15" s="555" t="s">
        <v>768</v>
      </c>
      <c r="B15" s="556">
        <v>2212</v>
      </c>
      <c r="C15" s="556">
        <v>5169</v>
      </c>
      <c r="D15" s="556" t="s">
        <v>940</v>
      </c>
      <c r="E15" s="183" t="s">
        <v>947</v>
      </c>
      <c r="F15" s="557">
        <v>0</v>
      </c>
      <c r="G15" s="557">
        <v>68000</v>
      </c>
      <c r="H15" s="557"/>
      <c r="I15" s="557">
        <f t="shared" si="1"/>
        <v>68000</v>
      </c>
      <c r="J15" s="557">
        <v>68000</v>
      </c>
      <c r="K15" s="560">
        <f aca="true" t="shared" si="2" ref="K15:K23">J15/I15*100</f>
        <v>100</v>
      </c>
      <c r="L15" s="561" t="s">
        <v>117</v>
      </c>
      <c r="N15" s="10"/>
    </row>
    <row r="16" spans="1:14" ht="13.5" customHeight="1">
      <c r="A16" s="547" t="s">
        <v>768</v>
      </c>
      <c r="B16" s="548">
        <v>2212</v>
      </c>
      <c r="C16" s="548">
        <v>5169</v>
      </c>
      <c r="D16" s="548" t="s">
        <v>940</v>
      </c>
      <c r="E16" s="549" t="s">
        <v>941</v>
      </c>
      <c r="F16" s="557">
        <v>0</v>
      </c>
      <c r="G16" s="551">
        <v>50000000</v>
      </c>
      <c r="H16" s="551"/>
      <c r="I16" s="550">
        <f t="shared" si="1"/>
        <v>50000000</v>
      </c>
      <c r="J16" s="551">
        <f>37709204+12290796</f>
        <v>50000000</v>
      </c>
      <c r="K16" s="560">
        <f t="shared" si="2"/>
        <v>100</v>
      </c>
      <c r="L16" s="562" t="s">
        <v>118</v>
      </c>
      <c r="N16" s="10"/>
    </row>
    <row r="17" spans="1:14" ht="13.5" customHeight="1">
      <c r="A17" s="555" t="s">
        <v>768</v>
      </c>
      <c r="B17" s="556">
        <v>2212</v>
      </c>
      <c r="C17" s="556">
        <v>5169</v>
      </c>
      <c r="D17" s="556" t="s">
        <v>940</v>
      </c>
      <c r="E17" s="183" t="s">
        <v>943</v>
      </c>
      <c r="F17" s="557">
        <v>0</v>
      </c>
      <c r="G17" s="557">
        <v>350000</v>
      </c>
      <c r="H17" s="557"/>
      <c r="I17" s="552">
        <f t="shared" si="1"/>
        <v>350000</v>
      </c>
      <c r="J17" s="557">
        <v>350000</v>
      </c>
      <c r="K17" s="560">
        <f t="shared" si="2"/>
        <v>100</v>
      </c>
      <c r="L17" s="561" t="s">
        <v>119</v>
      </c>
      <c r="N17" s="10"/>
    </row>
    <row r="18" spans="1:14" ht="13.5" customHeight="1">
      <c r="A18" s="555" t="s">
        <v>768</v>
      </c>
      <c r="B18" s="556">
        <v>2212</v>
      </c>
      <c r="C18" s="556">
        <v>5169</v>
      </c>
      <c r="D18" s="556" t="s">
        <v>940</v>
      </c>
      <c r="E18" s="183" t="s">
        <v>944</v>
      </c>
      <c r="F18" s="557">
        <v>0</v>
      </c>
      <c r="G18" s="557">
        <v>4000000</v>
      </c>
      <c r="H18" s="557"/>
      <c r="I18" s="552">
        <f t="shared" si="1"/>
        <v>4000000</v>
      </c>
      <c r="J18" s="557">
        <v>4000000</v>
      </c>
      <c r="K18" s="560">
        <f t="shared" si="2"/>
        <v>100</v>
      </c>
      <c r="L18" s="561" t="s">
        <v>120</v>
      </c>
      <c r="N18" s="10"/>
    </row>
    <row r="19" spans="1:14" ht="13.5" customHeight="1">
      <c r="A19" s="555" t="s">
        <v>768</v>
      </c>
      <c r="B19" s="556">
        <v>2212</v>
      </c>
      <c r="C19" s="556">
        <v>5169</v>
      </c>
      <c r="D19" s="556" t="s">
        <v>940</v>
      </c>
      <c r="E19" s="183" t="s">
        <v>945</v>
      </c>
      <c r="F19" s="557">
        <v>0</v>
      </c>
      <c r="G19" s="557">
        <v>429000</v>
      </c>
      <c r="H19" s="557"/>
      <c r="I19" s="552">
        <f t="shared" si="1"/>
        <v>429000</v>
      </c>
      <c r="J19" s="557">
        <v>429000</v>
      </c>
      <c r="K19" s="560">
        <f t="shared" si="2"/>
        <v>100</v>
      </c>
      <c r="L19" s="561" t="s">
        <v>121</v>
      </c>
      <c r="N19" s="10"/>
    </row>
    <row r="20" spans="1:14" ht="13.5" customHeight="1">
      <c r="A20" s="555" t="s">
        <v>768</v>
      </c>
      <c r="B20" s="556">
        <v>2212</v>
      </c>
      <c r="C20" s="556">
        <v>5169</v>
      </c>
      <c r="D20" s="556" t="s">
        <v>940</v>
      </c>
      <c r="E20" s="183" t="s">
        <v>946</v>
      </c>
      <c r="F20" s="557">
        <v>0</v>
      </c>
      <c r="G20" s="557">
        <v>1289000</v>
      </c>
      <c r="H20" s="557"/>
      <c r="I20" s="552">
        <f t="shared" si="1"/>
        <v>1289000</v>
      </c>
      <c r="J20" s="557">
        <v>1289000</v>
      </c>
      <c r="K20" s="560">
        <f t="shared" si="2"/>
        <v>100</v>
      </c>
      <c r="L20" s="561" t="s">
        <v>122</v>
      </c>
      <c r="N20" s="10"/>
    </row>
    <row r="21" spans="1:14" ht="13.5" customHeight="1">
      <c r="A21" s="555" t="s">
        <v>768</v>
      </c>
      <c r="B21" s="556">
        <v>3631</v>
      </c>
      <c r="C21" s="556">
        <v>5169</v>
      </c>
      <c r="D21" s="556" t="s">
        <v>940</v>
      </c>
      <c r="E21" s="183" t="s">
        <v>959</v>
      </c>
      <c r="F21" s="557">
        <v>0</v>
      </c>
      <c r="G21" s="557">
        <v>44699000</v>
      </c>
      <c r="H21" s="557"/>
      <c r="I21" s="557">
        <f t="shared" si="1"/>
        <v>44699000</v>
      </c>
      <c r="J21" s="557">
        <v>44699000</v>
      </c>
      <c r="K21" s="560">
        <f t="shared" si="2"/>
        <v>100</v>
      </c>
      <c r="L21" s="561" t="s">
        <v>123</v>
      </c>
      <c r="N21" s="10"/>
    </row>
    <row r="22" spans="1:14" ht="13.5" customHeight="1">
      <c r="A22" s="555" t="s">
        <v>768</v>
      </c>
      <c r="B22" s="556">
        <v>3631</v>
      </c>
      <c r="C22" s="556">
        <v>5169</v>
      </c>
      <c r="D22" s="556" t="s">
        <v>940</v>
      </c>
      <c r="E22" s="559" t="s">
        <v>960</v>
      </c>
      <c r="F22" s="557">
        <v>0</v>
      </c>
      <c r="G22" s="560">
        <v>375000</v>
      </c>
      <c r="H22" s="560"/>
      <c r="I22" s="560">
        <f t="shared" si="1"/>
        <v>375000</v>
      </c>
      <c r="J22" s="560">
        <v>375000</v>
      </c>
      <c r="K22" s="560">
        <f t="shared" si="2"/>
        <v>100</v>
      </c>
      <c r="L22" s="561" t="s">
        <v>124</v>
      </c>
      <c r="N22" s="10"/>
    </row>
    <row r="23" spans="1:14" ht="15.75" customHeight="1" thickBot="1">
      <c r="A23" s="563" t="s">
        <v>961</v>
      </c>
      <c r="B23" s="564"/>
      <c r="C23" s="564"/>
      <c r="D23" s="564"/>
      <c r="E23" s="565"/>
      <c r="F23" s="566">
        <f>SUM(F2:F22)</f>
        <v>280118000</v>
      </c>
      <c r="G23" s="566">
        <f>SUM(G2:G22)</f>
        <v>281318000</v>
      </c>
      <c r="H23" s="566">
        <f>SUM(H2:H22)</f>
        <v>-500000</v>
      </c>
      <c r="I23" s="566">
        <f>SUM(I2:I22)</f>
        <v>282011470</v>
      </c>
      <c r="J23" s="566">
        <f>SUM(J2:J22)</f>
        <v>280810070.8</v>
      </c>
      <c r="K23" s="566">
        <f t="shared" si="2"/>
        <v>99.57398924235245</v>
      </c>
      <c r="L23" s="567"/>
      <c r="N23" s="568"/>
    </row>
    <row r="24" spans="1:14" s="180" customFormat="1" ht="13.5" customHeight="1" thickBot="1">
      <c r="A24" s="569"/>
      <c r="B24" s="569"/>
      <c r="C24" s="569"/>
      <c r="D24" s="569"/>
      <c r="E24" s="5"/>
      <c r="F24" s="13"/>
      <c r="G24" s="13"/>
      <c r="H24" s="13"/>
      <c r="I24" s="13"/>
      <c r="J24" s="13"/>
      <c r="K24" s="13"/>
      <c r="L24" s="5"/>
      <c r="N24" s="10"/>
    </row>
    <row r="25" spans="1:14" ht="13.5" customHeight="1">
      <c r="A25" s="570" t="s">
        <v>962</v>
      </c>
      <c r="B25" s="571">
        <v>2229</v>
      </c>
      <c r="C25" s="571">
        <v>5169</v>
      </c>
      <c r="D25" s="572" t="s">
        <v>940</v>
      </c>
      <c r="E25" s="1060" t="s">
        <v>966</v>
      </c>
      <c r="F25" s="573">
        <v>50000</v>
      </c>
      <c r="G25" s="573">
        <v>0</v>
      </c>
      <c r="H25" s="573"/>
      <c r="I25" s="573">
        <f>SUM(G25:H25)</f>
        <v>0</v>
      </c>
      <c r="J25" s="573">
        <v>0</v>
      </c>
      <c r="K25" s="573">
        <v>0</v>
      </c>
      <c r="L25" s="574" t="s">
        <v>967</v>
      </c>
      <c r="N25" s="10"/>
    </row>
    <row r="26" spans="1:14" ht="13.5" customHeight="1">
      <c r="A26" s="555"/>
      <c r="B26" s="575"/>
      <c r="C26" s="575"/>
      <c r="D26" s="576"/>
      <c r="E26" s="1053"/>
      <c r="F26" s="560"/>
      <c r="G26" s="560"/>
      <c r="H26" s="560"/>
      <c r="I26" s="560"/>
      <c r="J26" s="560"/>
      <c r="K26" s="560"/>
      <c r="L26" s="577"/>
      <c r="N26" s="10"/>
    </row>
    <row r="27" spans="1:14" ht="13.5" customHeight="1">
      <c r="A27" s="578" t="s">
        <v>962</v>
      </c>
      <c r="B27" s="576">
        <v>3421</v>
      </c>
      <c r="C27" s="576">
        <v>5169</v>
      </c>
      <c r="D27" s="576" t="s">
        <v>940</v>
      </c>
      <c r="E27" s="579" t="s">
        <v>968</v>
      </c>
      <c r="F27" s="580">
        <v>300000</v>
      </c>
      <c r="G27" s="580">
        <v>0</v>
      </c>
      <c r="H27" s="580"/>
      <c r="I27" s="580">
        <f>SUM(G27:H27)</f>
        <v>0</v>
      </c>
      <c r="J27" s="580">
        <v>0</v>
      </c>
      <c r="K27" s="580">
        <v>0</v>
      </c>
      <c r="L27" s="581" t="s">
        <v>920</v>
      </c>
      <c r="N27" s="10"/>
    </row>
    <row r="28" spans="1:14" ht="13.5" customHeight="1">
      <c r="A28" s="547" t="s">
        <v>962</v>
      </c>
      <c r="B28" s="556">
        <v>3421</v>
      </c>
      <c r="C28" s="556">
        <v>5169</v>
      </c>
      <c r="D28" s="556" t="s">
        <v>940</v>
      </c>
      <c r="E28" s="183" t="s">
        <v>968</v>
      </c>
      <c r="F28" s="552">
        <v>0</v>
      </c>
      <c r="G28" s="552">
        <v>300000</v>
      </c>
      <c r="H28" s="552"/>
      <c r="I28" s="552">
        <v>299504.6</v>
      </c>
      <c r="J28" s="552">
        <v>299504.6</v>
      </c>
      <c r="K28" s="552">
        <f>J28/I28*100</f>
        <v>100</v>
      </c>
      <c r="L28" s="582" t="s">
        <v>125</v>
      </c>
      <c r="N28" s="10"/>
    </row>
    <row r="29" spans="1:14" ht="15.75" customHeight="1" thickBot="1">
      <c r="A29" s="563" t="s">
        <v>969</v>
      </c>
      <c r="B29" s="564"/>
      <c r="C29" s="564"/>
      <c r="D29" s="564"/>
      <c r="E29" s="565"/>
      <c r="F29" s="566">
        <f>SUM(F25:F28)</f>
        <v>350000</v>
      </c>
      <c r="G29" s="566">
        <f>SUM(G25:G28)</f>
        <v>300000</v>
      </c>
      <c r="H29" s="566">
        <f>SUM(H25:H28)</f>
        <v>0</v>
      </c>
      <c r="I29" s="566">
        <f>SUM(I25:I28)</f>
        <v>299504.6</v>
      </c>
      <c r="J29" s="566">
        <f>SUM(J25:J28)</f>
        <v>299504.6</v>
      </c>
      <c r="K29" s="566">
        <f>J29/I29*100</f>
        <v>100</v>
      </c>
      <c r="L29" s="567"/>
      <c r="N29" s="10"/>
    </row>
    <row r="30" spans="1:14" s="180" customFormat="1" ht="13.5" customHeight="1" thickBot="1">
      <c r="A30" s="569"/>
      <c r="B30" s="569"/>
      <c r="C30" s="569"/>
      <c r="D30" s="569"/>
      <c r="E30" s="5"/>
      <c r="F30" s="13"/>
      <c r="G30" s="13"/>
      <c r="H30" s="13"/>
      <c r="I30" s="13"/>
      <c r="J30" s="13"/>
      <c r="K30" s="13"/>
      <c r="L30" s="5"/>
      <c r="N30" s="10"/>
    </row>
    <row r="31" spans="1:14" ht="13.5" customHeight="1">
      <c r="A31" s="583" t="s">
        <v>775</v>
      </c>
      <c r="B31" s="571">
        <v>3745</v>
      </c>
      <c r="C31" s="571">
        <v>5169</v>
      </c>
      <c r="D31" s="572" t="s">
        <v>940</v>
      </c>
      <c r="E31" s="1060" t="s">
        <v>970</v>
      </c>
      <c r="F31" s="584">
        <v>330000</v>
      </c>
      <c r="G31" s="585">
        <v>0</v>
      </c>
      <c r="H31" s="585"/>
      <c r="I31" s="585">
        <f>SUM(G31:H31)</f>
        <v>0</v>
      </c>
      <c r="J31" s="585">
        <v>0</v>
      </c>
      <c r="K31" s="585">
        <v>0</v>
      </c>
      <c r="L31" s="989" t="s">
        <v>920</v>
      </c>
      <c r="N31" s="10"/>
    </row>
    <row r="32" spans="1:14" ht="13.5" customHeight="1">
      <c r="A32" s="586"/>
      <c r="B32" s="587"/>
      <c r="C32" s="587"/>
      <c r="D32" s="588"/>
      <c r="E32" s="1053"/>
      <c r="F32" s="552"/>
      <c r="G32" s="551"/>
      <c r="H32" s="551"/>
      <c r="I32" s="551"/>
      <c r="J32" s="551"/>
      <c r="K32" s="551"/>
      <c r="L32" s="558"/>
      <c r="N32" s="10"/>
    </row>
    <row r="33" spans="1:14" ht="13.5" customHeight="1">
      <c r="A33" s="589" t="s">
        <v>775</v>
      </c>
      <c r="B33" s="575">
        <v>6409</v>
      </c>
      <c r="C33" s="575">
        <v>5169</v>
      </c>
      <c r="D33" s="590" t="s">
        <v>940</v>
      </c>
      <c r="E33" s="1052" t="s">
        <v>971</v>
      </c>
      <c r="F33" s="552">
        <v>1100000</v>
      </c>
      <c r="G33" s="560">
        <v>0</v>
      </c>
      <c r="H33" s="560"/>
      <c r="I33" s="560">
        <f>SUM(G33:H33)</f>
        <v>0</v>
      </c>
      <c r="J33" s="560">
        <v>0</v>
      </c>
      <c r="K33" s="560">
        <v>0</v>
      </c>
      <c r="L33" s="596" t="s">
        <v>920</v>
      </c>
      <c r="N33" s="10"/>
    </row>
    <row r="34" spans="1:14" ht="13.5" customHeight="1">
      <c r="A34" s="591"/>
      <c r="B34" s="575"/>
      <c r="C34" s="575"/>
      <c r="D34" s="576"/>
      <c r="E34" s="1056"/>
      <c r="F34" s="580"/>
      <c r="G34" s="580"/>
      <c r="H34" s="580"/>
      <c r="I34" s="580"/>
      <c r="J34" s="580"/>
      <c r="K34" s="580"/>
      <c r="L34" s="581"/>
      <c r="N34" s="10"/>
    </row>
    <row r="35" spans="1:14" ht="13.5" customHeight="1">
      <c r="A35" s="586" t="s">
        <v>775</v>
      </c>
      <c r="B35" s="592">
        <v>3745</v>
      </c>
      <c r="C35" s="592">
        <v>5169</v>
      </c>
      <c r="D35" s="556" t="s">
        <v>940</v>
      </c>
      <c r="E35" s="1052" t="s">
        <v>970</v>
      </c>
      <c r="F35" s="552">
        <v>0</v>
      </c>
      <c r="G35" s="557">
        <v>330000</v>
      </c>
      <c r="H35" s="557"/>
      <c r="I35" s="557">
        <f>SUM(G35:H35)</f>
        <v>330000</v>
      </c>
      <c r="J35" s="557">
        <v>330000</v>
      </c>
      <c r="K35" s="557">
        <f>J35/I35*100</f>
        <v>100</v>
      </c>
      <c r="L35" s="561" t="s">
        <v>126</v>
      </c>
      <c r="N35" s="10"/>
    </row>
    <row r="36" spans="1:14" ht="13.5" customHeight="1">
      <c r="A36" s="586"/>
      <c r="B36" s="593"/>
      <c r="C36" s="593"/>
      <c r="D36" s="594"/>
      <c r="E36" s="1053"/>
      <c r="F36" s="552"/>
      <c r="G36" s="595"/>
      <c r="H36" s="595"/>
      <c r="I36" s="595"/>
      <c r="J36" s="595"/>
      <c r="K36" s="595"/>
      <c r="L36" s="596"/>
      <c r="N36" s="10"/>
    </row>
    <row r="37" spans="1:14" ht="13.5" customHeight="1">
      <c r="A37" s="589" t="s">
        <v>775</v>
      </c>
      <c r="B37" s="575">
        <v>6409</v>
      </c>
      <c r="C37" s="575">
        <v>5169</v>
      </c>
      <c r="D37" s="590" t="s">
        <v>940</v>
      </c>
      <c r="E37" s="1052" t="s">
        <v>971</v>
      </c>
      <c r="F37" s="552">
        <v>0</v>
      </c>
      <c r="G37" s="560">
        <v>1100000</v>
      </c>
      <c r="H37" s="560"/>
      <c r="I37" s="560">
        <f>SUM(G37:H37)</f>
        <v>1100000</v>
      </c>
      <c r="J37" s="560">
        <v>1100000</v>
      </c>
      <c r="K37" s="560">
        <f>J37/I37*100</f>
        <v>100</v>
      </c>
      <c r="L37" s="597" t="s">
        <v>126</v>
      </c>
      <c r="N37" s="10"/>
    </row>
    <row r="38" spans="1:14" ht="13.5" customHeight="1">
      <c r="A38" s="591"/>
      <c r="B38" s="592"/>
      <c r="C38" s="592"/>
      <c r="D38" s="556"/>
      <c r="E38" s="1053"/>
      <c r="F38" s="552"/>
      <c r="G38" s="552"/>
      <c r="H38" s="552"/>
      <c r="I38" s="552"/>
      <c r="J38" s="552"/>
      <c r="K38" s="552"/>
      <c r="L38" s="581"/>
      <c r="N38" s="10"/>
    </row>
    <row r="39" spans="1:14" ht="15.75" customHeight="1">
      <c r="A39" s="598" t="s">
        <v>972</v>
      </c>
      <c r="B39" s="599"/>
      <c r="C39" s="599"/>
      <c r="D39" s="599"/>
      <c r="E39" s="600"/>
      <c r="F39" s="601">
        <f>SUM(F31:F38)</f>
        <v>1430000</v>
      </c>
      <c r="G39" s="601">
        <f>SUM(G31:G38)</f>
        <v>1430000</v>
      </c>
      <c r="H39" s="601">
        <f>SUM(H31:H38)</f>
        <v>0</v>
      </c>
      <c r="I39" s="601">
        <f>SUM(I31:I38)</f>
        <v>1430000</v>
      </c>
      <c r="J39" s="601">
        <f>SUM(J31:J38)</f>
        <v>1430000</v>
      </c>
      <c r="K39" s="601">
        <f>J39/I39*100</f>
        <v>100</v>
      </c>
      <c r="L39" s="602"/>
      <c r="N39" s="568"/>
    </row>
    <row r="40" spans="1:14" s="180" customFormat="1" ht="13.5" customHeight="1" thickBot="1">
      <c r="A40" s="569"/>
      <c r="B40" s="569"/>
      <c r="C40" s="569"/>
      <c r="D40" s="569"/>
      <c r="E40" s="5"/>
      <c r="F40" s="13"/>
      <c r="G40" s="13"/>
      <c r="H40" s="13"/>
      <c r="I40" s="13"/>
      <c r="J40" s="13"/>
      <c r="K40" s="13"/>
      <c r="L40" s="5"/>
      <c r="N40" s="10"/>
    </row>
    <row r="41" spans="1:14" ht="13.5" customHeight="1">
      <c r="A41" s="570" t="s">
        <v>778</v>
      </c>
      <c r="B41" s="571">
        <v>2141</v>
      </c>
      <c r="C41" s="571">
        <v>5169</v>
      </c>
      <c r="D41" s="1070" t="s">
        <v>973</v>
      </c>
      <c r="E41" s="603" t="s">
        <v>974</v>
      </c>
      <c r="F41" s="585">
        <v>25500000</v>
      </c>
      <c r="G41" s="585">
        <v>25500000</v>
      </c>
      <c r="H41" s="585"/>
      <c r="I41" s="585">
        <v>25500000</v>
      </c>
      <c r="J41" s="585">
        <v>25499798</v>
      </c>
      <c r="K41" s="585">
        <f>J41/I41*100</f>
        <v>99.99920784313726</v>
      </c>
      <c r="L41" s="574" t="s">
        <v>921</v>
      </c>
      <c r="N41" s="10"/>
    </row>
    <row r="42" spans="1:14" ht="13.5" customHeight="1">
      <c r="A42" s="555"/>
      <c r="B42" s="592"/>
      <c r="C42" s="592"/>
      <c r="D42" s="1071"/>
      <c r="E42" s="604"/>
      <c r="F42" s="595"/>
      <c r="G42" s="595"/>
      <c r="H42" s="595"/>
      <c r="I42" s="595"/>
      <c r="J42" s="595"/>
      <c r="K42" s="595"/>
      <c r="L42" s="558"/>
      <c r="N42" s="10"/>
    </row>
    <row r="43" spans="1:14" ht="13.5" customHeight="1">
      <c r="A43" s="555" t="s">
        <v>778</v>
      </c>
      <c r="B43" s="592">
        <v>3722</v>
      </c>
      <c r="C43" s="592">
        <v>5169</v>
      </c>
      <c r="D43" s="556" t="s">
        <v>940</v>
      </c>
      <c r="E43" s="605" t="s">
        <v>975</v>
      </c>
      <c r="F43" s="595">
        <v>69121000</v>
      </c>
      <c r="G43" s="595">
        <v>0</v>
      </c>
      <c r="H43" s="595"/>
      <c r="I43" s="595">
        <f>SUM(G43:H43)</f>
        <v>0</v>
      </c>
      <c r="J43" s="595">
        <v>0</v>
      </c>
      <c r="K43" s="560">
        <v>0</v>
      </c>
      <c r="L43" s="558" t="s">
        <v>920</v>
      </c>
      <c r="N43" s="10"/>
    </row>
    <row r="44" spans="1:14" ht="13.5" customHeight="1">
      <c r="A44" s="555" t="s">
        <v>778</v>
      </c>
      <c r="B44" s="592">
        <v>3722</v>
      </c>
      <c r="C44" s="592">
        <v>5169</v>
      </c>
      <c r="D44" s="556" t="s">
        <v>940</v>
      </c>
      <c r="E44" s="183" t="s">
        <v>976</v>
      </c>
      <c r="F44" s="595">
        <v>33000000</v>
      </c>
      <c r="G44" s="595">
        <v>1250000</v>
      </c>
      <c r="H44" s="595"/>
      <c r="I44" s="595">
        <v>1249900</v>
      </c>
      <c r="J44" s="595">
        <v>1249893.2</v>
      </c>
      <c r="K44" s="560">
        <f>J44/I44*100</f>
        <v>99.99945595647651</v>
      </c>
      <c r="L44" s="558" t="s">
        <v>922</v>
      </c>
      <c r="N44" s="10"/>
    </row>
    <row r="45" spans="1:14" ht="13.5" customHeight="1">
      <c r="A45" s="555" t="s">
        <v>778</v>
      </c>
      <c r="B45" s="592">
        <v>3745</v>
      </c>
      <c r="C45" s="592">
        <v>5169</v>
      </c>
      <c r="D45" s="556" t="s">
        <v>940</v>
      </c>
      <c r="E45" s="183" t="s">
        <v>977</v>
      </c>
      <c r="F45" s="595">
        <v>37282000</v>
      </c>
      <c r="G45" s="595">
        <v>0</v>
      </c>
      <c r="H45" s="595"/>
      <c r="I45" s="595">
        <v>1932715</v>
      </c>
      <c r="J45" s="595">
        <v>1932714.6</v>
      </c>
      <c r="K45" s="560">
        <f>J45/I45*100</f>
        <v>99.9999793037256</v>
      </c>
      <c r="L45" s="558" t="s">
        <v>923</v>
      </c>
      <c r="N45" s="10"/>
    </row>
    <row r="46" spans="1:14" ht="13.5" customHeight="1">
      <c r="A46" s="606" t="s">
        <v>778</v>
      </c>
      <c r="B46" s="575">
        <v>6409</v>
      </c>
      <c r="C46" s="575">
        <v>5169</v>
      </c>
      <c r="D46" s="576" t="s">
        <v>940</v>
      </c>
      <c r="E46" s="579" t="s">
        <v>978</v>
      </c>
      <c r="F46" s="557">
        <v>800000</v>
      </c>
      <c r="G46" s="557">
        <v>0</v>
      </c>
      <c r="H46" s="557"/>
      <c r="I46" s="552">
        <f>SUM(G46:H46)</f>
        <v>0</v>
      </c>
      <c r="J46" s="552">
        <v>0</v>
      </c>
      <c r="K46" s="560">
        <v>0</v>
      </c>
      <c r="L46" s="596" t="s">
        <v>920</v>
      </c>
      <c r="N46" s="10"/>
    </row>
    <row r="47" spans="1:14" ht="13.5" customHeight="1">
      <c r="A47" s="555" t="s">
        <v>778</v>
      </c>
      <c r="B47" s="592">
        <v>3722</v>
      </c>
      <c r="C47" s="592">
        <v>5169</v>
      </c>
      <c r="D47" s="556" t="s">
        <v>940</v>
      </c>
      <c r="E47" s="605" t="s">
        <v>975</v>
      </c>
      <c r="F47" s="595">
        <v>0</v>
      </c>
      <c r="G47" s="595">
        <v>66660660</v>
      </c>
      <c r="H47" s="595"/>
      <c r="I47" s="595">
        <v>66660520</v>
      </c>
      <c r="J47" s="552">
        <v>66660519.88</v>
      </c>
      <c r="K47" s="560">
        <f>J47/I47*100</f>
        <v>99.99999981998342</v>
      </c>
      <c r="L47" s="561" t="s">
        <v>126</v>
      </c>
      <c r="N47" s="10"/>
    </row>
    <row r="48" spans="1:14" ht="13.5" customHeight="1">
      <c r="A48" s="555" t="s">
        <v>778</v>
      </c>
      <c r="B48" s="592">
        <v>3722</v>
      </c>
      <c r="C48" s="592">
        <v>5169</v>
      </c>
      <c r="D48" s="556" t="s">
        <v>940</v>
      </c>
      <c r="E48" s="183" t="s">
        <v>976</v>
      </c>
      <c r="F48" s="595">
        <v>0</v>
      </c>
      <c r="G48" s="595">
        <v>33000000</v>
      </c>
      <c r="H48" s="595"/>
      <c r="I48" s="595">
        <v>33000100</v>
      </c>
      <c r="J48" s="595">
        <v>33000100</v>
      </c>
      <c r="K48" s="560">
        <f>J48/I48*100</f>
        <v>100</v>
      </c>
      <c r="L48" s="561" t="s">
        <v>127</v>
      </c>
      <c r="N48" s="10"/>
    </row>
    <row r="49" spans="1:14" ht="13.5" customHeight="1">
      <c r="A49" s="555" t="s">
        <v>778</v>
      </c>
      <c r="B49" s="592">
        <v>3745</v>
      </c>
      <c r="C49" s="592">
        <v>5169</v>
      </c>
      <c r="D49" s="556" t="s">
        <v>940</v>
      </c>
      <c r="E49" s="183" t="s">
        <v>977</v>
      </c>
      <c r="F49" s="595">
        <v>0</v>
      </c>
      <c r="G49" s="595">
        <v>37282000</v>
      </c>
      <c r="H49" s="595"/>
      <c r="I49" s="595">
        <f>SUM(G49:H49)</f>
        <v>37282000</v>
      </c>
      <c r="J49" s="595">
        <v>37282000</v>
      </c>
      <c r="K49" s="560">
        <f>J49/I49*100</f>
        <v>100</v>
      </c>
      <c r="L49" s="561" t="s">
        <v>126</v>
      </c>
      <c r="N49" s="10"/>
    </row>
    <row r="50" spans="1:14" ht="13.5" customHeight="1">
      <c r="A50" s="606" t="s">
        <v>778</v>
      </c>
      <c r="B50" s="575">
        <v>6409</v>
      </c>
      <c r="C50" s="575">
        <v>5169</v>
      </c>
      <c r="D50" s="576" t="s">
        <v>940</v>
      </c>
      <c r="E50" s="579" t="s">
        <v>978</v>
      </c>
      <c r="F50" s="595">
        <v>0</v>
      </c>
      <c r="G50" s="551">
        <v>800000</v>
      </c>
      <c r="H50" s="551"/>
      <c r="I50" s="551">
        <v>799998.9</v>
      </c>
      <c r="J50" s="551">
        <v>799998.9</v>
      </c>
      <c r="K50" s="560">
        <f>J50/I50*100</f>
        <v>100</v>
      </c>
      <c r="L50" s="597" t="s">
        <v>126</v>
      </c>
      <c r="N50" s="10"/>
    </row>
    <row r="51" spans="1:14" ht="15.75" customHeight="1" thickBot="1">
      <c r="A51" s="563" t="s">
        <v>979</v>
      </c>
      <c r="B51" s="564"/>
      <c r="C51" s="564"/>
      <c r="D51" s="564"/>
      <c r="E51" s="565"/>
      <c r="F51" s="566">
        <f>SUM(F41:F50)</f>
        <v>165703000</v>
      </c>
      <c r="G51" s="566">
        <f>SUM(G41:G50)</f>
        <v>164492660</v>
      </c>
      <c r="H51" s="566">
        <f>SUM(H41:H50)</f>
        <v>0</v>
      </c>
      <c r="I51" s="566">
        <f>SUM(I41:I50)</f>
        <v>166425233.9</v>
      </c>
      <c r="J51" s="566">
        <f>SUM(J41:J50)</f>
        <v>166425024.58</v>
      </c>
      <c r="K51" s="566">
        <f>J51/I51*100</f>
        <v>99.99987422580394</v>
      </c>
      <c r="L51" s="567"/>
      <c r="N51" s="568"/>
    </row>
    <row r="52" spans="1:14" s="180" customFormat="1" ht="13.5" customHeight="1" thickBot="1">
      <c r="A52" s="607"/>
      <c r="B52" s="607"/>
      <c r="C52" s="607"/>
      <c r="D52" s="569"/>
      <c r="E52" s="5"/>
      <c r="F52" s="13"/>
      <c r="G52" s="13"/>
      <c r="H52" s="13"/>
      <c r="I52" s="13"/>
      <c r="J52" s="13"/>
      <c r="K52" s="13"/>
      <c r="L52" s="5"/>
      <c r="N52" s="10"/>
    </row>
    <row r="53" spans="1:14" ht="13.5" customHeight="1">
      <c r="A53" s="608" t="s">
        <v>980</v>
      </c>
      <c r="B53" s="553">
        <v>3319</v>
      </c>
      <c r="C53" s="553">
        <v>5169</v>
      </c>
      <c r="D53" s="609" t="s">
        <v>940</v>
      </c>
      <c r="E53" s="610" t="s">
        <v>981</v>
      </c>
      <c r="F53" s="584">
        <v>252000</v>
      </c>
      <c r="G53" s="584">
        <v>0</v>
      </c>
      <c r="H53" s="584"/>
      <c r="I53" s="584">
        <f>SUM(G53:H53)</f>
        <v>0</v>
      </c>
      <c r="J53" s="584">
        <v>0</v>
      </c>
      <c r="K53" s="585">
        <v>0</v>
      </c>
      <c r="L53" s="574" t="s">
        <v>920</v>
      </c>
      <c r="N53" s="10"/>
    </row>
    <row r="54" spans="1:14" ht="13.5" customHeight="1">
      <c r="A54" s="586" t="s">
        <v>980</v>
      </c>
      <c r="B54" s="592">
        <v>3326</v>
      </c>
      <c r="C54" s="592">
        <v>5169</v>
      </c>
      <c r="D54" s="556" t="s">
        <v>940</v>
      </c>
      <c r="E54" s="183" t="s">
        <v>982</v>
      </c>
      <c r="F54" s="552">
        <v>246000</v>
      </c>
      <c r="G54" s="552">
        <v>0</v>
      </c>
      <c r="H54" s="552"/>
      <c r="I54" s="552">
        <f>SUM(G54:H54)</f>
        <v>0</v>
      </c>
      <c r="J54" s="552">
        <v>0</v>
      </c>
      <c r="K54" s="560">
        <v>0</v>
      </c>
      <c r="L54" s="596" t="s">
        <v>920</v>
      </c>
      <c r="N54" s="10"/>
    </row>
    <row r="55" spans="1:14" s="611" customFormat="1" ht="13.5" customHeight="1">
      <c r="A55" s="586" t="s">
        <v>980</v>
      </c>
      <c r="B55" s="556">
        <v>3612</v>
      </c>
      <c r="C55" s="556">
        <v>5169</v>
      </c>
      <c r="D55" s="556" t="s">
        <v>983</v>
      </c>
      <c r="E55" s="183" t="s">
        <v>984</v>
      </c>
      <c r="F55" s="557">
        <v>16081000</v>
      </c>
      <c r="G55" s="557">
        <v>16270215</v>
      </c>
      <c r="H55" s="557"/>
      <c r="I55" s="557">
        <f>16701215+285000</f>
        <v>16986215</v>
      </c>
      <c r="J55" s="557">
        <v>16929546</v>
      </c>
      <c r="K55" s="560">
        <f>J55/I55*100</f>
        <v>99.66638241656544</v>
      </c>
      <c r="L55" s="558" t="s">
        <v>985</v>
      </c>
      <c r="N55" s="612"/>
    </row>
    <row r="56" spans="1:14" ht="13.5" customHeight="1">
      <c r="A56" s="589" t="s">
        <v>980</v>
      </c>
      <c r="B56" s="593">
        <v>6409</v>
      </c>
      <c r="C56" s="593">
        <v>5169</v>
      </c>
      <c r="D56" s="548" t="s">
        <v>940</v>
      </c>
      <c r="E56" s="1052" t="s">
        <v>986</v>
      </c>
      <c r="F56" s="613">
        <v>550000</v>
      </c>
      <c r="G56" s="613">
        <v>50000</v>
      </c>
      <c r="H56" s="613"/>
      <c r="I56" s="613">
        <f>SUM(G56:H56)</f>
        <v>50000</v>
      </c>
      <c r="J56" s="613">
        <v>0</v>
      </c>
      <c r="K56" s="560">
        <v>0</v>
      </c>
      <c r="L56" s="1061" t="s">
        <v>988</v>
      </c>
      <c r="N56" s="10"/>
    </row>
    <row r="57" spans="1:14" ht="13.5" customHeight="1">
      <c r="A57" s="589"/>
      <c r="B57" s="575"/>
      <c r="C57" s="575"/>
      <c r="D57" s="576"/>
      <c r="E57" s="1053"/>
      <c r="F57" s="552"/>
      <c r="G57" s="552"/>
      <c r="H57" s="552"/>
      <c r="I57" s="552"/>
      <c r="J57" s="552"/>
      <c r="K57" s="552"/>
      <c r="L57" s="1055"/>
      <c r="N57" s="10"/>
    </row>
    <row r="58" spans="1:14" ht="13.5" customHeight="1">
      <c r="A58" s="614" t="s">
        <v>980</v>
      </c>
      <c r="B58" s="575">
        <v>6409</v>
      </c>
      <c r="C58" s="575">
        <v>5169</v>
      </c>
      <c r="D58" s="576" t="s">
        <v>940</v>
      </c>
      <c r="E58" s="579" t="s">
        <v>989</v>
      </c>
      <c r="F58" s="580">
        <v>15000</v>
      </c>
      <c r="G58" s="580">
        <v>0</v>
      </c>
      <c r="H58" s="580"/>
      <c r="I58" s="580">
        <f>SUM(G58:H58)</f>
        <v>0</v>
      </c>
      <c r="J58" s="580">
        <v>0</v>
      </c>
      <c r="K58" s="580">
        <v>0</v>
      </c>
      <c r="L58" s="581" t="s">
        <v>948</v>
      </c>
      <c r="N58" s="10"/>
    </row>
    <row r="59" spans="1:14" ht="13.5" customHeight="1">
      <c r="A59" s="586" t="s">
        <v>980</v>
      </c>
      <c r="B59" s="592">
        <v>3319</v>
      </c>
      <c r="C59" s="592">
        <v>5169</v>
      </c>
      <c r="D59" s="556" t="s">
        <v>940</v>
      </c>
      <c r="E59" s="183" t="s">
        <v>981</v>
      </c>
      <c r="F59" s="552">
        <v>0</v>
      </c>
      <c r="G59" s="552">
        <v>252000</v>
      </c>
      <c r="H59" s="552"/>
      <c r="I59" s="552">
        <f>SUM(G59:H59)</f>
        <v>252000</v>
      </c>
      <c r="J59" s="552">
        <v>252000</v>
      </c>
      <c r="K59" s="557">
        <f>J59/I59*100</f>
        <v>100</v>
      </c>
      <c r="L59" s="561" t="s">
        <v>126</v>
      </c>
      <c r="N59" s="10"/>
    </row>
    <row r="60" spans="1:14" ht="13.5" customHeight="1">
      <c r="A60" s="586" t="s">
        <v>980</v>
      </c>
      <c r="B60" s="592">
        <v>3326</v>
      </c>
      <c r="C60" s="592">
        <v>5169</v>
      </c>
      <c r="D60" s="556" t="s">
        <v>940</v>
      </c>
      <c r="E60" s="183" t="s">
        <v>982</v>
      </c>
      <c r="F60" s="552">
        <v>0</v>
      </c>
      <c r="G60" s="552">
        <v>246000</v>
      </c>
      <c r="H60" s="552"/>
      <c r="I60" s="552">
        <v>244896.9</v>
      </c>
      <c r="J60" s="552">
        <v>244896.9</v>
      </c>
      <c r="K60" s="560">
        <f>J60/I60*100</f>
        <v>100</v>
      </c>
      <c r="L60" s="1054" t="s">
        <v>128</v>
      </c>
      <c r="N60" s="10"/>
    </row>
    <row r="61" spans="1:14" ht="13.5" customHeight="1">
      <c r="A61" s="614"/>
      <c r="B61" s="587"/>
      <c r="C61" s="587"/>
      <c r="D61" s="615"/>
      <c r="E61" s="616"/>
      <c r="F61" s="552"/>
      <c r="G61" s="580"/>
      <c r="H61" s="580"/>
      <c r="I61" s="580"/>
      <c r="J61" s="580"/>
      <c r="K61" s="560"/>
      <c r="L61" s="1055"/>
      <c r="N61" s="10"/>
    </row>
    <row r="62" spans="1:14" ht="13.5" customHeight="1">
      <c r="A62" s="586" t="s">
        <v>980</v>
      </c>
      <c r="B62" s="592">
        <v>6409</v>
      </c>
      <c r="C62" s="592">
        <v>5169</v>
      </c>
      <c r="D62" s="556" t="s">
        <v>940</v>
      </c>
      <c r="E62" s="1052" t="s">
        <v>103</v>
      </c>
      <c r="F62" s="552">
        <v>0</v>
      </c>
      <c r="G62" s="552">
        <v>550000</v>
      </c>
      <c r="H62" s="552"/>
      <c r="I62" s="552">
        <v>549999.4</v>
      </c>
      <c r="J62" s="552">
        <v>549999.4</v>
      </c>
      <c r="K62" s="560">
        <f>J62/I62*100</f>
        <v>100</v>
      </c>
      <c r="L62" s="617" t="s">
        <v>129</v>
      </c>
      <c r="N62" s="10"/>
    </row>
    <row r="63" spans="1:14" ht="13.5" customHeight="1">
      <c r="A63" s="589"/>
      <c r="B63" s="592"/>
      <c r="C63" s="592"/>
      <c r="D63" s="556"/>
      <c r="E63" s="1053"/>
      <c r="F63" s="552"/>
      <c r="G63" s="552"/>
      <c r="H63" s="552"/>
      <c r="I63" s="552"/>
      <c r="J63" s="552"/>
      <c r="K63" s="552"/>
      <c r="L63" s="581"/>
      <c r="N63" s="10"/>
    </row>
    <row r="64" spans="1:14" ht="15.75" customHeight="1" thickBot="1">
      <c r="A64" s="563" t="s">
        <v>104</v>
      </c>
      <c r="B64" s="564"/>
      <c r="C64" s="564"/>
      <c r="D64" s="564"/>
      <c r="E64" s="565"/>
      <c r="F64" s="566">
        <f>SUM(F53:F63)</f>
        <v>17144000</v>
      </c>
      <c r="G64" s="566">
        <f>SUM(G53:G63)</f>
        <v>17368215</v>
      </c>
      <c r="H64" s="566">
        <f>SUM(H53:H63)</f>
        <v>0</v>
      </c>
      <c r="I64" s="566">
        <f>SUM(I53:I63)</f>
        <v>18083111.299999997</v>
      </c>
      <c r="J64" s="566">
        <f>SUM(J53:J63)</f>
        <v>17976442.299999997</v>
      </c>
      <c r="K64" s="566">
        <f>J64/I64*100</f>
        <v>99.41011810285103</v>
      </c>
      <c r="L64" s="567"/>
      <c r="N64" s="10"/>
    </row>
    <row r="65" spans="1:14" s="180" customFormat="1" ht="13.5" customHeight="1" thickBot="1">
      <c r="A65" s="607"/>
      <c r="B65" s="607"/>
      <c r="C65" s="607"/>
      <c r="D65" s="569"/>
      <c r="E65" s="178"/>
      <c r="F65" s="618"/>
      <c r="G65" s="618"/>
      <c r="H65" s="618"/>
      <c r="I65" s="618"/>
      <c r="J65" s="618"/>
      <c r="K65" s="618"/>
      <c r="L65" s="5"/>
      <c r="N65" s="10"/>
    </row>
    <row r="66" spans="1:14" ht="13.5" customHeight="1">
      <c r="A66" s="583" t="s">
        <v>780</v>
      </c>
      <c r="B66" s="571">
        <v>6409</v>
      </c>
      <c r="C66" s="571">
        <v>5169</v>
      </c>
      <c r="D66" s="572" t="s">
        <v>940</v>
      </c>
      <c r="E66" s="1060" t="s">
        <v>105</v>
      </c>
      <c r="F66" s="573">
        <v>480000</v>
      </c>
      <c r="G66" s="573">
        <v>0</v>
      </c>
      <c r="H66" s="573"/>
      <c r="I66" s="573">
        <f>SUM(G66:H66)</f>
        <v>0</v>
      </c>
      <c r="J66" s="573">
        <v>0</v>
      </c>
      <c r="K66" s="585">
        <v>0</v>
      </c>
      <c r="L66" s="1058" t="s">
        <v>924</v>
      </c>
      <c r="N66" s="10"/>
    </row>
    <row r="67" spans="1:14" ht="13.5" customHeight="1">
      <c r="A67" s="589"/>
      <c r="B67" s="593"/>
      <c r="C67" s="593"/>
      <c r="D67" s="548"/>
      <c r="E67" s="1056"/>
      <c r="F67" s="552"/>
      <c r="G67" s="552"/>
      <c r="H67" s="552"/>
      <c r="I67" s="552"/>
      <c r="J67" s="552"/>
      <c r="K67" s="552"/>
      <c r="L67" s="1059"/>
      <c r="N67" s="10"/>
    </row>
    <row r="68" spans="1:14" ht="13.5" customHeight="1">
      <c r="A68" s="589"/>
      <c r="B68" s="593"/>
      <c r="C68" s="593"/>
      <c r="D68" s="548"/>
      <c r="E68" s="1056"/>
      <c r="F68" s="552"/>
      <c r="G68" s="552"/>
      <c r="H68" s="552"/>
      <c r="I68" s="552"/>
      <c r="J68" s="552"/>
      <c r="K68" s="552"/>
      <c r="L68" s="1059"/>
      <c r="N68" s="10"/>
    </row>
    <row r="69" spans="1:14" ht="13.5" customHeight="1">
      <c r="A69" s="586" t="s">
        <v>780</v>
      </c>
      <c r="B69" s="592">
        <v>6409</v>
      </c>
      <c r="C69" s="592">
        <v>5169</v>
      </c>
      <c r="D69" s="556" t="s">
        <v>940</v>
      </c>
      <c r="E69" s="1052" t="s">
        <v>105</v>
      </c>
      <c r="F69" s="560">
        <v>0</v>
      </c>
      <c r="G69" s="560">
        <v>480000</v>
      </c>
      <c r="H69" s="560"/>
      <c r="I69" s="560">
        <v>479847.2</v>
      </c>
      <c r="J69" s="560">
        <v>479847.2</v>
      </c>
      <c r="K69" s="557">
        <f>J69/I69*100</f>
        <v>100</v>
      </c>
      <c r="L69" s="1054" t="s">
        <v>361</v>
      </c>
      <c r="N69" s="10"/>
    </row>
    <row r="70" spans="1:14" ht="13.5" customHeight="1">
      <c r="A70" s="589"/>
      <c r="B70" s="593"/>
      <c r="C70" s="593"/>
      <c r="D70" s="548"/>
      <c r="E70" s="1056"/>
      <c r="F70" s="552"/>
      <c r="G70" s="552"/>
      <c r="H70" s="552"/>
      <c r="I70" s="552"/>
      <c r="J70" s="552"/>
      <c r="K70" s="552"/>
      <c r="L70" s="1057"/>
      <c r="N70" s="10"/>
    </row>
    <row r="71" spans="1:14" ht="13.5" customHeight="1">
      <c r="A71" s="589"/>
      <c r="B71" s="593"/>
      <c r="C71" s="593"/>
      <c r="D71" s="548"/>
      <c r="E71" s="1056"/>
      <c r="F71" s="552"/>
      <c r="G71" s="552"/>
      <c r="H71" s="552"/>
      <c r="I71" s="552"/>
      <c r="J71" s="552"/>
      <c r="K71" s="552"/>
      <c r="L71" s="1057"/>
      <c r="N71" s="10"/>
    </row>
    <row r="72" spans="1:14" s="611" customFormat="1" ht="15.75" customHeight="1" thickBot="1">
      <c r="A72" s="563" t="s">
        <v>106</v>
      </c>
      <c r="B72" s="564"/>
      <c r="C72" s="564"/>
      <c r="D72" s="564"/>
      <c r="E72" s="565"/>
      <c r="F72" s="566">
        <f aca="true" t="shared" si="3" ref="F72:K72">SUM(F66:F71)</f>
        <v>480000</v>
      </c>
      <c r="G72" s="566">
        <f t="shared" si="3"/>
        <v>480000</v>
      </c>
      <c r="H72" s="566">
        <f t="shared" si="3"/>
        <v>0</v>
      </c>
      <c r="I72" s="566">
        <f t="shared" si="3"/>
        <v>479847.2</v>
      </c>
      <c r="J72" s="566">
        <f t="shared" si="3"/>
        <v>479847.2</v>
      </c>
      <c r="K72" s="566">
        <f t="shared" si="3"/>
        <v>100</v>
      </c>
      <c r="L72" s="988"/>
      <c r="N72" s="10"/>
    </row>
    <row r="73" spans="1:14" s="625" customFormat="1" ht="15.75" customHeight="1" thickBot="1">
      <c r="A73" s="619" t="s">
        <v>107</v>
      </c>
      <c r="B73" s="620"/>
      <c r="C73" s="620"/>
      <c r="D73" s="621"/>
      <c r="E73" s="622"/>
      <c r="F73" s="623">
        <f>F23+F29+F39+F51+F64+F72</f>
        <v>465225000</v>
      </c>
      <c r="G73" s="623">
        <f>G23+G29+G39+G51+G64+G72</f>
        <v>465388875</v>
      </c>
      <c r="H73" s="623">
        <f>H23+H29+H39+H51+H64+H72</f>
        <v>-500000</v>
      </c>
      <c r="I73" s="623">
        <f>I23+I29+I39+I51+I64+I72</f>
        <v>468729167</v>
      </c>
      <c r="J73" s="623">
        <f>J23+J29+J39+J51+J64+J72</f>
        <v>467420889.48</v>
      </c>
      <c r="K73" s="623">
        <f>J73/I73*100</f>
        <v>99.72088839097142</v>
      </c>
      <c r="L73" s="624"/>
      <c r="N73" s="568"/>
    </row>
    <row r="74" spans="1:14" ht="13.5" customHeight="1" thickBot="1">
      <c r="A74" s="626"/>
      <c r="B74" s="626"/>
      <c r="C74" s="626"/>
      <c r="D74" s="627"/>
      <c r="E74" s="626"/>
      <c r="F74" s="628"/>
      <c r="G74" s="628"/>
      <c r="H74" s="628"/>
      <c r="I74" s="628"/>
      <c r="J74" s="628"/>
      <c r="K74" s="628"/>
      <c r="L74" s="629"/>
      <c r="N74" s="10"/>
    </row>
    <row r="75" spans="1:14" ht="16.5" customHeight="1">
      <c r="A75" s="630" t="s">
        <v>108</v>
      </c>
      <c r="B75" s="631"/>
      <c r="C75" s="631"/>
      <c r="D75" s="631"/>
      <c r="E75" s="631"/>
      <c r="F75" s="632">
        <f>F2+F3+F4+F7+F13+F25+F31+F44+F46+F45+F56+F53+F66+F33+F54+F43+F27+F5+F6+F14+F58+F15+F16+F17+F18+F19+F20+F21+F22+F28+F35+F37+F47+F48+F49+F50+F59+F60+F62+F69</f>
        <v>244736000</v>
      </c>
      <c r="G75" s="632">
        <f>G2+G3+G4+G7+G13+G25+G31+G44+G46+G45+G56+G53+G66+G33+G54+G43+G27+G5+G6+G14+G58+G15+G16+G17+G18+G19+G20+G21+G22+G28+G35+G37+G47+G48+G49+G50+G59+G60+G62+G69</f>
        <v>244710660</v>
      </c>
      <c r="H75" s="632">
        <f>H2+H3+H4+H7+H13+H25+H31+H44+H46+H45+H56+H53+H66+H33+H54+H43+H27+H5+H6+H14+H58+H15+H16+H17+H18+H19+H20+H21+H22+H28+H35+H37+H47+H48+H49+H50+H59+H60+H62+H69</f>
        <v>0</v>
      </c>
      <c r="I75" s="632">
        <f>I2+I3+I4+I7+I13+I25+I31+I44+I46+I45+I56+I53+I66+I33+I54+I43+I27+I5+I6+I14+I58+I15+I16+I17+I18+I19+I20+I21+I22+I28+I35+I37+I47+I48+I49+I50+I59+I60+I62+I69</f>
        <v>248641482</v>
      </c>
      <c r="J75" s="632">
        <f>J2+J3+J4+J7+J13+J25+J31+J44+J46+J45+J56+J53+J66+J33+J54+J43+J27+J5+J6+J14+J58+J15+J16+J17+J18+J19+J20+J21+J22+J28+J35+J37+J47+J48+J49+J50+J59+J60+J62+J69</f>
        <v>248591003.48</v>
      </c>
      <c r="K75" s="633">
        <f aca="true" t="shared" si="4" ref="K75:K82">J75/I75*100</f>
        <v>99.97969827094258</v>
      </c>
      <c r="L75" s="634"/>
      <c r="N75" s="10"/>
    </row>
    <row r="76" spans="1:14" ht="16.5" customHeight="1">
      <c r="A76" s="635" t="s">
        <v>109</v>
      </c>
      <c r="B76" s="636"/>
      <c r="C76" s="636"/>
      <c r="D76" s="636"/>
      <c r="E76" s="636"/>
      <c r="F76" s="637">
        <f>F77+F78+F79</f>
        <v>178908000</v>
      </c>
      <c r="G76" s="637">
        <f>G77+G78+G79</f>
        <v>178908000</v>
      </c>
      <c r="H76" s="637">
        <f>H77+H78+H79</f>
        <v>-500000</v>
      </c>
      <c r="I76" s="637">
        <f>I77+I78+I79</f>
        <v>177601470</v>
      </c>
      <c r="J76" s="637">
        <f>J77+J78+J79</f>
        <v>176400542</v>
      </c>
      <c r="K76" s="637">
        <f t="shared" si="4"/>
        <v>99.32380739866625</v>
      </c>
      <c r="L76" s="638"/>
      <c r="N76" s="10"/>
    </row>
    <row r="77" spans="1:14" ht="16.5" customHeight="1">
      <c r="A77" s="639" t="s">
        <v>110</v>
      </c>
      <c r="B77" s="640"/>
      <c r="C77" s="640"/>
      <c r="D77" s="640"/>
      <c r="E77" s="640"/>
      <c r="F77" s="641">
        <f aca="true" t="shared" si="5" ref="F77:H78">F8</f>
        <v>165000000</v>
      </c>
      <c r="G77" s="641">
        <f t="shared" si="5"/>
        <v>165000000</v>
      </c>
      <c r="H77" s="641">
        <f t="shared" si="5"/>
        <v>0</v>
      </c>
      <c r="I77" s="641">
        <f>SUM(G77:H77)</f>
        <v>165000000</v>
      </c>
      <c r="J77" s="641">
        <f>J8</f>
        <v>165000000</v>
      </c>
      <c r="K77" s="641">
        <f t="shared" si="4"/>
        <v>100</v>
      </c>
      <c r="L77" s="642"/>
      <c r="N77" s="10"/>
    </row>
    <row r="78" spans="1:14" ht="16.5" customHeight="1">
      <c r="A78" s="639" t="s">
        <v>111</v>
      </c>
      <c r="B78" s="640"/>
      <c r="C78" s="640"/>
      <c r="D78" s="640"/>
      <c r="E78" s="640"/>
      <c r="F78" s="641">
        <f t="shared" si="5"/>
        <v>11338000</v>
      </c>
      <c r="G78" s="641">
        <f t="shared" si="5"/>
        <v>11338000</v>
      </c>
      <c r="H78" s="641">
        <f t="shared" si="5"/>
        <v>0</v>
      </c>
      <c r="I78" s="641">
        <f>SUM(G78:H78)</f>
        <v>11338000</v>
      </c>
      <c r="J78" s="641">
        <f>J9</f>
        <v>11337342</v>
      </c>
      <c r="K78" s="641">
        <f t="shared" si="4"/>
        <v>99.99419650732051</v>
      </c>
      <c r="L78" s="642"/>
      <c r="N78" s="10"/>
    </row>
    <row r="79" spans="1:14" ht="16.5" customHeight="1">
      <c r="A79" s="639" t="s">
        <v>112</v>
      </c>
      <c r="B79" s="640"/>
      <c r="C79" s="640"/>
      <c r="D79" s="640"/>
      <c r="E79" s="640"/>
      <c r="F79" s="641">
        <f>F10+F11+F12</f>
        <v>2570000</v>
      </c>
      <c r="G79" s="641">
        <f>G10+G11+G12</f>
        <v>2570000</v>
      </c>
      <c r="H79" s="641">
        <f>H10+H11+H12</f>
        <v>-500000</v>
      </c>
      <c r="I79" s="641">
        <f>I10+I11+I12</f>
        <v>1263470</v>
      </c>
      <c r="J79" s="641">
        <f>J10+J11+J12</f>
        <v>63200</v>
      </c>
      <c r="K79" s="641">
        <f t="shared" si="4"/>
        <v>5.00209739843447</v>
      </c>
      <c r="L79" s="642"/>
      <c r="N79" s="10"/>
    </row>
    <row r="80" spans="1:14" ht="16.5" customHeight="1">
      <c r="A80" s="643" t="s">
        <v>113</v>
      </c>
      <c r="B80" s="644"/>
      <c r="C80" s="644"/>
      <c r="D80" s="644"/>
      <c r="E80" s="644"/>
      <c r="F80" s="645">
        <f>F41</f>
        <v>25500000</v>
      </c>
      <c r="G80" s="645">
        <f>G41</f>
        <v>25500000</v>
      </c>
      <c r="H80" s="645">
        <f>H41</f>
        <v>0</v>
      </c>
      <c r="I80" s="645">
        <f>SUM(G80:H80)</f>
        <v>25500000</v>
      </c>
      <c r="J80" s="645">
        <f>J41</f>
        <v>25499798</v>
      </c>
      <c r="K80" s="645">
        <f t="shared" si="4"/>
        <v>99.99920784313726</v>
      </c>
      <c r="L80" s="642"/>
      <c r="N80" s="10"/>
    </row>
    <row r="81" spans="1:14" ht="16.5" customHeight="1" thickBot="1">
      <c r="A81" s="643" t="s">
        <v>114</v>
      </c>
      <c r="B81" s="644"/>
      <c r="C81" s="644"/>
      <c r="D81" s="644"/>
      <c r="E81" s="644"/>
      <c r="F81" s="645">
        <f>F55</f>
        <v>16081000</v>
      </c>
      <c r="G81" s="645">
        <f>G55</f>
        <v>16270215</v>
      </c>
      <c r="H81" s="645">
        <f>H55</f>
        <v>0</v>
      </c>
      <c r="I81" s="645">
        <f>I55</f>
        <v>16986215</v>
      </c>
      <c r="J81" s="645">
        <f>J55</f>
        <v>16929546</v>
      </c>
      <c r="K81" s="645">
        <f t="shared" si="4"/>
        <v>99.66638241656544</v>
      </c>
      <c r="L81" s="642"/>
      <c r="N81" s="10"/>
    </row>
    <row r="82" spans="1:14" s="651" customFormat="1" ht="18" customHeight="1" thickBot="1">
      <c r="A82" s="646" t="s">
        <v>115</v>
      </c>
      <c r="B82" s="647"/>
      <c r="C82" s="647"/>
      <c r="D82" s="647"/>
      <c r="E82" s="648"/>
      <c r="F82" s="649">
        <f>F75+F76+F80+F81</f>
        <v>465225000</v>
      </c>
      <c r="G82" s="649">
        <f>G75+G76+G80+G81</f>
        <v>465388875</v>
      </c>
      <c r="H82" s="649">
        <f>H75+H76+H80+H81</f>
        <v>-500000</v>
      </c>
      <c r="I82" s="649">
        <f>I75+I76+I80+I81</f>
        <v>468729167</v>
      </c>
      <c r="J82" s="649">
        <f>J75+J76+J80+J81</f>
        <v>467420889.48</v>
      </c>
      <c r="K82" s="649">
        <f t="shared" si="4"/>
        <v>99.72088839097142</v>
      </c>
      <c r="L82" s="650"/>
      <c r="N82" s="10"/>
    </row>
    <row r="83" spans="1:11" ht="24.75" customHeight="1">
      <c r="A83" s="175"/>
      <c r="B83" s="175"/>
      <c r="C83" s="175"/>
      <c r="D83" s="175"/>
      <c r="E83" s="652"/>
      <c r="F83" s="653"/>
      <c r="G83" s="653"/>
      <c r="H83" s="653"/>
      <c r="I83" s="653"/>
      <c r="J83" s="653"/>
      <c r="K83" s="653"/>
    </row>
    <row r="84" spans="1:12" ht="24.75" customHeight="1">
      <c r="A84" s="175"/>
      <c r="B84" s="175"/>
      <c r="C84" s="175"/>
      <c r="D84" s="655"/>
      <c r="E84" s="655" t="s">
        <v>116</v>
      </c>
      <c r="F84" s="656">
        <f>F73-F82</f>
        <v>0</v>
      </c>
      <c r="G84" s="656">
        <f>G73-G82</f>
        <v>0</v>
      </c>
      <c r="H84" s="656">
        <f>H73-H82</f>
        <v>0</v>
      </c>
      <c r="I84" s="656">
        <f>I73-I82</f>
        <v>0</v>
      </c>
      <c r="J84" s="656">
        <f>J73-J82</f>
        <v>0</v>
      </c>
      <c r="K84" s="656"/>
      <c r="L84" s="657"/>
    </row>
    <row r="85" spans="1:12" ht="16.5" customHeight="1">
      <c r="A85" s="175"/>
      <c r="B85" s="175"/>
      <c r="C85" s="175"/>
      <c r="D85" s="655"/>
      <c r="E85" s="655"/>
      <c r="F85" s="658"/>
      <c r="G85" s="658"/>
      <c r="H85" s="658"/>
      <c r="I85" s="658"/>
      <c r="J85" s="658"/>
      <c r="K85" s="658"/>
      <c r="L85" s="657"/>
    </row>
    <row r="86" spans="1:11" ht="16.5" customHeight="1">
      <c r="A86" s="175"/>
      <c r="B86" s="175"/>
      <c r="C86" s="175"/>
      <c r="D86" s="655"/>
      <c r="E86" s="655"/>
      <c r="F86" s="656"/>
      <c r="G86" s="656"/>
      <c r="H86" s="656"/>
      <c r="I86" s="656"/>
      <c r="J86" s="656"/>
      <c r="K86" s="656"/>
    </row>
    <row r="87" spans="1:11" ht="16.5" customHeight="1">
      <c r="A87" s="175"/>
      <c r="B87" s="175"/>
      <c r="C87" s="175"/>
      <c r="D87" s="655"/>
      <c r="E87" s="655"/>
      <c r="F87" s="656"/>
      <c r="G87" s="656"/>
      <c r="H87" s="656"/>
      <c r="I87" s="656"/>
      <c r="J87" s="656"/>
      <c r="K87" s="656"/>
    </row>
    <row r="88" spans="1:11" ht="16.5" customHeight="1">
      <c r="A88" s="175"/>
      <c r="B88" s="175"/>
      <c r="C88" s="175"/>
      <c r="D88" s="655"/>
      <c r="E88" s="655"/>
      <c r="F88" s="656"/>
      <c r="G88" s="656"/>
      <c r="H88" s="656"/>
      <c r="I88" s="656"/>
      <c r="J88" s="656"/>
      <c r="K88" s="656"/>
    </row>
    <row r="89" spans="1:11" ht="16.5" customHeight="1">
      <c r="A89" s="175"/>
      <c r="B89" s="175"/>
      <c r="C89" s="175"/>
      <c r="D89" s="655"/>
      <c r="E89" s="655"/>
      <c r="F89" s="659"/>
      <c r="G89" s="659"/>
      <c r="H89" s="659"/>
      <c r="I89" s="659"/>
      <c r="J89" s="659"/>
      <c r="K89" s="659"/>
    </row>
    <row r="90" spans="1:11" ht="16.5" customHeight="1">
      <c r="A90" s="175"/>
      <c r="B90" s="175"/>
      <c r="C90" s="175"/>
      <c r="D90" s="655"/>
      <c r="E90" s="655"/>
      <c r="F90" s="656"/>
      <c r="G90" s="656"/>
      <c r="H90" s="656"/>
      <c r="I90" s="656"/>
      <c r="J90" s="656"/>
      <c r="K90" s="656"/>
    </row>
    <row r="91" spans="1:11" ht="16.5" customHeight="1">
      <c r="A91" s="175"/>
      <c r="B91" s="175"/>
      <c r="C91" s="175"/>
      <c r="D91" s="655"/>
      <c r="E91" s="655"/>
      <c r="F91" s="656"/>
      <c r="G91" s="656"/>
      <c r="H91" s="656"/>
      <c r="I91" s="656"/>
      <c r="J91" s="656"/>
      <c r="K91" s="656"/>
    </row>
    <row r="92" spans="1:11" ht="16.5" customHeight="1">
      <c r="A92" s="175"/>
      <c r="B92" s="175"/>
      <c r="C92" s="175"/>
      <c r="D92" s="175"/>
      <c r="F92" s="656"/>
      <c r="G92" s="656"/>
      <c r="H92" s="656"/>
      <c r="I92" s="656"/>
      <c r="J92" s="656"/>
      <c r="K92" s="656"/>
    </row>
    <row r="93" spans="1:11" ht="16.5" customHeight="1">
      <c r="A93" s="175"/>
      <c r="B93" s="175"/>
      <c r="C93" s="175"/>
      <c r="D93" s="175"/>
      <c r="F93" s="656"/>
      <c r="G93" s="656"/>
      <c r="H93" s="656"/>
      <c r="I93" s="656"/>
      <c r="J93" s="656"/>
      <c r="K93" s="656"/>
    </row>
    <row r="94" spans="1:11" ht="16.5" customHeight="1">
      <c r="A94" s="175"/>
      <c r="B94" s="175"/>
      <c r="C94" s="175"/>
      <c r="D94" s="175"/>
      <c r="F94" s="656"/>
      <c r="G94" s="656"/>
      <c r="H94" s="656"/>
      <c r="I94" s="656"/>
      <c r="J94" s="656"/>
      <c r="K94" s="656"/>
    </row>
    <row r="95" spans="1:11" ht="16.5" customHeight="1">
      <c r="A95" s="175"/>
      <c r="B95" s="175"/>
      <c r="C95" s="175"/>
      <c r="D95" s="175"/>
      <c r="F95" s="656"/>
      <c r="G95" s="656"/>
      <c r="H95" s="656"/>
      <c r="I95" s="656"/>
      <c r="J95" s="656"/>
      <c r="K95" s="656"/>
    </row>
    <row r="96" spans="1:11" ht="16.5" customHeight="1">
      <c r="A96" s="175"/>
      <c r="B96" s="175"/>
      <c r="C96" s="175"/>
      <c r="D96" s="175"/>
      <c r="F96" s="656"/>
      <c r="G96" s="656"/>
      <c r="H96" s="656"/>
      <c r="I96" s="656"/>
      <c r="J96" s="656"/>
      <c r="K96" s="656"/>
    </row>
    <row r="97" spans="1:11" ht="16.5" customHeight="1">
      <c r="A97" s="175"/>
      <c r="B97" s="175"/>
      <c r="C97" s="175"/>
      <c r="D97" s="175"/>
      <c r="F97" s="656"/>
      <c r="G97" s="656"/>
      <c r="H97" s="656"/>
      <c r="I97" s="656"/>
      <c r="J97" s="656"/>
      <c r="K97" s="656"/>
    </row>
    <row r="98" ht="16.5" customHeight="1"/>
    <row r="99" ht="16.5" customHeight="1"/>
    <row r="100" ht="16.5" customHeight="1"/>
  </sheetData>
  <mergeCells count="14">
    <mergeCell ref="E31:E32"/>
    <mergeCell ref="E33:E34"/>
    <mergeCell ref="E25:E26"/>
    <mergeCell ref="D41:D42"/>
    <mergeCell ref="E35:E36"/>
    <mergeCell ref="E37:E38"/>
    <mergeCell ref="E56:E57"/>
    <mergeCell ref="L60:L61"/>
    <mergeCell ref="E62:E63"/>
    <mergeCell ref="E69:E71"/>
    <mergeCell ref="L69:L71"/>
    <mergeCell ref="L66:L68"/>
    <mergeCell ref="E66:E68"/>
    <mergeCell ref="L56:L57"/>
  </mergeCells>
  <printOptions horizontalCentered="1"/>
  <pageMargins left="0.34" right="0.27" top="0.75" bottom="0.3" header="0.37" footer="0.18"/>
  <pageSetup firstPageNumber="6" useFirstPageNumber="1" horizontalDpi="600" verticalDpi="600" orientation="landscape" paperSize="9" scale="92" r:id="rId1"/>
  <headerFooter alignWithMargins="0">
    <oddHeader>&amp;Lv Kč&amp;C&amp;"Arial CE,Tučné"&amp;12Sumář objednávek veřejných služeb u akciových společností v roce 2008
(individuální příslib)&amp;RPříloha č. 3</oddHeader>
    <oddFooter>&amp;C&amp;P</oddFooter>
  </headerFooter>
  <rowBreaks count="2" manualBreakCount="2">
    <brk id="30" max="255" man="1"/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I10"/>
  <sheetViews>
    <sheetView workbookViewId="0" topLeftCell="A1">
      <pane xSplit="1" ySplit="1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8" sqref="I8"/>
    </sheetView>
  </sheetViews>
  <sheetFormatPr defaultColWidth="9.00390625" defaultRowHeight="12.75" outlineLevelCol="1"/>
  <cols>
    <col min="1" max="1" width="25.125" style="7" customWidth="1"/>
    <col min="2" max="2" width="13.25390625" style="7" hidden="1" customWidth="1" outlineLevel="1"/>
    <col min="3" max="3" width="15.75390625" style="30" customWidth="1" collapsed="1"/>
    <col min="4" max="5" width="15.75390625" style="30" hidden="1" customWidth="1" outlineLevel="1"/>
    <col min="6" max="6" width="15.75390625" style="30" customWidth="1" collapsed="1"/>
    <col min="7" max="7" width="15.75390625" style="30" customWidth="1"/>
    <col min="8" max="8" width="6.625" style="30" customWidth="1"/>
    <col min="9" max="9" width="46.75390625" style="7" customWidth="1"/>
    <col min="10" max="16384" width="9.125" style="7" customWidth="1"/>
  </cols>
  <sheetData>
    <row r="1" spans="1:9" s="3" customFormat="1" ht="53.25" customHeight="1">
      <c r="A1" s="660" t="s">
        <v>990</v>
      </c>
      <c r="B1" s="660" t="s">
        <v>991</v>
      </c>
      <c r="C1" s="661" t="s">
        <v>810</v>
      </c>
      <c r="D1" s="133" t="s">
        <v>179</v>
      </c>
      <c r="E1" s="660" t="s">
        <v>762</v>
      </c>
      <c r="F1" s="133" t="s">
        <v>180</v>
      </c>
      <c r="G1" s="660" t="s">
        <v>992</v>
      </c>
      <c r="H1" s="660" t="s">
        <v>182</v>
      </c>
      <c r="I1" s="660" t="s">
        <v>641</v>
      </c>
    </row>
    <row r="2" spans="1:9" ht="40.5" customHeight="1">
      <c r="A2" s="662" t="s">
        <v>993</v>
      </c>
      <c r="B2" s="662" t="s">
        <v>994</v>
      </c>
      <c r="C2" s="663">
        <v>22000000</v>
      </c>
      <c r="D2" s="663">
        <f>C2+500000+2755101+1000000+930428</f>
        <v>27185529</v>
      </c>
      <c r="E2" s="663">
        <v>-58366</v>
      </c>
      <c r="F2" s="663">
        <f>D2+E2</f>
        <v>27127163</v>
      </c>
      <c r="G2" s="663">
        <v>27127163</v>
      </c>
      <c r="H2" s="664">
        <f aca="true" t="shared" si="0" ref="H2:H9">G2/F2*100</f>
        <v>100</v>
      </c>
      <c r="I2" s="665" t="s">
        <v>362</v>
      </c>
    </row>
    <row r="3" spans="1:9" ht="40.5" customHeight="1">
      <c r="A3" s="662" t="s">
        <v>995</v>
      </c>
      <c r="B3" s="662" t="s">
        <v>996</v>
      </c>
      <c r="C3" s="663">
        <v>80000000</v>
      </c>
      <c r="D3" s="663">
        <f>C3+3532000+2000000+2380000+9500000+50000+1760460</f>
        <v>99222460</v>
      </c>
      <c r="E3" s="663">
        <v>-96825</v>
      </c>
      <c r="F3" s="663">
        <f>D3+E3</f>
        <v>99125635</v>
      </c>
      <c r="G3" s="663">
        <v>99125635</v>
      </c>
      <c r="H3" s="664">
        <f t="shared" si="0"/>
        <v>100</v>
      </c>
      <c r="I3" s="665" t="s">
        <v>411</v>
      </c>
    </row>
    <row r="4" spans="1:9" ht="40.5" customHeight="1">
      <c r="A4" s="662" t="s">
        <v>997</v>
      </c>
      <c r="B4" s="662" t="s">
        <v>998</v>
      </c>
      <c r="C4" s="663">
        <v>3500000</v>
      </c>
      <c r="D4" s="663">
        <f>C4+100000+47397</f>
        <v>3647397</v>
      </c>
      <c r="E4" s="663">
        <v>53307</v>
      </c>
      <c r="F4" s="663">
        <f>D4+E4</f>
        <v>3700704</v>
      </c>
      <c r="G4" s="663">
        <v>3700704</v>
      </c>
      <c r="H4" s="664">
        <f t="shared" si="0"/>
        <v>100</v>
      </c>
      <c r="I4" s="665" t="s">
        <v>412</v>
      </c>
    </row>
    <row r="5" spans="1:9" ht="54.75" customHeight="1">
      <c r="A5" s="662" t="s">
        <v>999</v>
      </c>
      <c r="B5" s="662" t="s">
        <v>1000</v>
      </c>
      <c r="C5" s="663">
        <v>34000000</v>
      </c>
      <c r="D5" s="663">
        <f>C5+2234000+643000+90000+670329</f>
        <v>37637329</v>
      </c>
      <c r="E5" s="663">
        <v>-42996</v>
      </c>
      <c r="F5" s="663">
        <f>D5+E5</f>
        <v>37594333</v>
      </c>
      <c r="G5" s="663">
        <v>37594333</v>
      </c>
      <c r="H5" s="664">
        <f t="shared" si="0"/>
        <v>100</v>
      </c>
      <c r="I5" s="665" t="s">
        <v>413</v>
      </c>
    </row>
    <row r="6" spans="1:9" ht="40.5" customHeight="1">
      <c r="A6" s="662" t="s">
        <v>576</v>
      </c>
      <c r="B6" s="662" t="s">
        <v>577</v>
      </c>
      <c r="C6" s="663">
        <v>17227000</v>
      </c>
      <c r="D6" s="663">
        <f>18443000+8000+608000+270840</f>
        <v>19329840</v>
      </c>
      <c r="E6" s="663">
        <v>-22683</v>
      </c>
      <c r="F6" s="663">
        <f>D6+E6+609594</f>
        <v>19916751</v>
      </c>
      <c r="G6" s="663">
        <v>19916751</v>
      </c>
      <c r="H6" s="664">
        <f t="shared" si="0"/>
        <v>100</v>
      </c>
      <c r="I6" s="665" t="s">
        <v>424</v>
      </c>
    </row>
    <row r="7" spans="1:9" ht="40.5" customHeight="1">
      <c r="A7" s="662" t="s">
        <v>578</v>
      </c>
      <c r="B7" s="662" t="s">
        <v>579</v>
      </c>
      <c r="C7" s="663">
        <v>2850000</v>
      </c>
      <c r="D7" s="663">
        <f>C7+108336</f>
        <v>2958336</v>
      </c>
      <c r="E7" s="663"/>
      <c r="F7" s="663">
        <f>D7+E7</f>
        <v>2958336</v>
      </c>
      <c r="G7" s="663">
        <v>2958336</v>
      </c>
      <c r="H7" s="664">
        <f t="shared" si="0"/>
        <v>100</v>
      </c>
      <c r="I7" s="665" t="s">
        <v>363</v>
      </c>
    </row>
    <row r="8" spans="1:9" ht="116.25" customHeight="1">
      <c r="A8" s="662" t="s">
        <v>580</v>
      </c>
      <c r="B8" s="662" t="s">
        <v>581</v>
      </c>
      <c r="C8" s="663">
        <v>0</v>
      </c>
      <c r="D8" s="663">
        <f>C8+1583421+51092+48850+7936+16310+189806+200000+7936+213352</f>
        <v>2318703</v>
      </c>
      <c r="E8" s="663">
        <v>36069</v>
      </c>
      <c r="F8" s="663">
        <f>D8+E8+1752486+38400</f>
        <v>4145658</v>
      </c>
      <c r="G8" s="663">
        <v>4145658</v>
      </c>
      <c r="H8" s="664">
        <f t="shared" si="0"/>
        <v>100</v>
      </c>
      <c r="I8" s="665" t="s">
        <v>410</v>
      </c>
    </row>
    <row r="9" spans="1:9" ht="40.5" customHeight="1">
      <c r="A9" s="666" t="s">
        <v>582</v>
      </c>
      <c r="B9" s="666"/>
      <c r="C9" s="667">
        <f>SUM(C2:C8)</f>
        <v>159577000</v>
      </c>
      <c r="D9" s="667">
        <f>SUM(D2:D8)</f>
        <v>192299594</v>
      </c>
      <c r="E9" s="667">
        <f>SUM(E2:E8)</f>
        <v>-131494</v>
      </c>
      <c r="F9" s="667">
        <f>SUM(F2:F8)</f>
        <v>194568580</v>
      </c>
      <c r="G9" s="667">
        <f>SUM(G2:G8)</f>
        <v>194568580</v>
      </c>
      <c r="H9" s="667">
        <f t="shared" si="0"/>
        <v>100</v>
      </c>
      <c r="I9" s="668"/>
    </row>
    <row r="10" spans="1:2" ht="22.5" customHeight="1">
      <c r="A10" s="179"/>
      <c r="B10" s="179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printOptions gridLines="1" horizontalCentered="1" verticalCentered="1"/>
  <pageMargins left="0.3937007874015748" right="0.3937007874015748" top="1.11" bottom="0.85" header="0.73" footer="0.5"/>
  <pageSetup firstPageNumber="9" useFirstPageNumber="1" horizontalDpi="600" verticalDpi="600" orientation="landscape" paperSize="9" scale="95" r:id="rId1"/>
  <headerFooter alignWithMargins="0">
    <oddHeader>&amp;Lv Kč&amp;C&amp;"Arial CE,Tučné"&amp;12Sumář rozpočtu příspěvkových organizací v roce 2008 
provozní část - individuální příslib&amp;RPříloha č. 4</oddHeader>
    <oddFooter>&amp;C&amp;P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91"/>
  <sheetViews>
    <sheetView zoomScale="90" zoomScaleNormal="90" zoomScaleSheetLayoutView="100" workbookViewId="0" topLeftCell="A1">
      <pane xSplit="5" ySplit="1" topLeftCell="G5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71" sqref="E71"/>
    </sheetView>
  </sheetViews>
  <sheetFormatPr defaultColWidth="9.00390625" defaultRowHeight="12.75" outlineLevelCol="1"/>
  <cols>
    <col min="1" max="1" width="8.375" style="285" customWidth="1"/>
    <col min="2" max="3" width="6.00390625" style="285" customWidth="1"/>
    <col min="4" max="4" width="4.125" style="285" customWidth="1"/>
    <col min="5" max="5" width="58.00390625" style="192" customWidth="1"/>
    <col min="6" max="6" width="11.00390625" style="287" hidden="1" customWidth="1"/>
    <col min="7" max="7" width="16.625" style="287" customWidth="1"/>
    <col min="8" max="8" width="19.25390625" style="287" hidden="1" customWidth="1"/>
    <col min="9" max="9" width="15.125" style="287" hidden="1" customWidth="1" outlineLevel="1"/>
    <col min="10" max="10" width="17.875" style="287" hidden="1" customWidth="1" outlineLevel="1"/>
    <col min="11" max="11" width="17.00390625" style="287" customWidth="1" collapsed="1"/>
    <col min="12" max="12" width="17.00390625" style="287" customWidth="1" outlineLevel="1"/>
    <col min="13" max="13" width="9.375" style="287" customWidth="1" outlineLevel="1"/>
    <col min="14" max="14" width="30.875" style="192" customWidth="1"/>
    <col min="15" max="16384" width="9.125" style="193" customWidth="1"/>
  </cols>
  <sheetData>
    <row r="1" spans="1:14" s="187" customFormat="1" ht="54.75" customHeight="1" thickBot="1">
      <c r="A1" s="184" t="s">
        <v>879</v>
      </c>
      <c r="B1" s="184" t="s">
        <v>880</v>
      </c>
      <c r="C1" s="184" t="s">
        <v>881</v>
      </c>
      <c r="D1" s="184"/>
      <c r="E1" s="184" t="s">
        <v>882</v>
      </c>
      <c r="F1" s="185" t="s">
        <v>185</v>
      </c>
      <c r="G1" s="186" t="s">
        <v>883</v>
      </c>
      <c r="H1" s="186" t="s">
        <v>762</v>
      </c>
      <c r="I1" s="186" t="s">
        <v>884</v>
      </c>
      <c r="J1" s="186" t="s">
        <v>762</v>
      </c>
      <c r="K1" s="186" t="s">
        <v>885</v>
      </c>
      <c r="L1" s="186" t="s">
        <v>414</v>
      </c>
      <c r="M1" s="186" t="s">
        <v>182</v>
      </c>
      <c r="N1" s="184" t="s">
        <v>641</v>
      </c>
    </row>
    <row r="2" spans="1:13" ht="18.75" customHeight="1">
      <c r="A2" s="188" t="s">
        <v>886</v>
      </c>
      <c r="B2" s="189"/>
      <c r="C2" s="189"/>
      <c r="D2" s="189"/>
      <c r="E2" s="190"/>
      <c r="F2" s="191"/>
      <c r="G2" s="191"/>
      <c r="H2" s="191"/>
      <c r="I2" s="191"/>
      <c r="J2" s="191"/>
      <c r="K2" s="191"/>
      <c r="L2" s="191"/>
      <c r="M2" s="191"/>
    </row>
    <row r="3" spans="1:14" s="201" customFormat="1" ht="15" customHeight="1">
      <c r="A3" s="194">
        <v>14480</v>
      </c>
      <c r="B3" s="194">
        <v>3421</v>
      </c>
      <c r="C3" s="194">
        <v>6121</v>
      </c>
      <c r="D3" s="195">
        <v>1</v>
      </c>
      <c r="E3" s="196" t="s">
        <v>887</v>
      </c>
      <c r="F3" s="197">
        <v>3500</v>
      </c>
      <c r="G3" s="198">
        <v>3500</v>
      </c>
      <c r="H3" s="199"/>
      <c r="I3" s="199">
        <v>3421000</v>
      </c>
      <c r="J3" s="199"/>
      <c r="K3" s="199">
        <f aca="true" t="shared" si="0" ref="K3:K16">I3+J3</f>
        <v>3421000</v>
      </c>
      <c r="L3" s="199">
        <v>3420585.03</v>
      </c>
      <c r="M3" s="199">
        <f>L3/K3*100</f>
        <v>99.9878699210757</v>
      </c>
      <c r="N3" s="200" t="s">
        <v>888</v>
      </c>
    </row>
    <row r="4" spans="1:14" s="201" customFormat="1" ht="15" customHeight="1">
      <c r="A4" s="194">
        <v>14461</v>
      </c>
      <c r="B4" s="194">
        <v>2212</v>
      </c>
      <c r="C4" s="194">
        <v>6121</v>
      </c>
      <c r="D4" s="195">
        <v>2</v>
      </c>
      <c r="E4" s="196" t="s">
        <v>889</v>
      </c>
      <c r="F4" s="197"/>
      <c r="G4" s="198">
        <v>0</v>
      </c>
      <c r="H4" s="199"/>
      <c r="I4" s="199">
        <v>4000</v>
      </c>
      <c r="J4" s="199"/>
      <c r="K4" s="199">
        <f t="shared" si="0"/>
        <v>4000</v>
      </c>
      <c r="L4" s="199">
        <v>2300</v>
      </c>
      <c r="M4" s="199">
        <f>L4/K4*100</f>
        <v>57.49999999999999</v>
      </c>
      <c r="N4" s="200" t="s">
        <v>888</v>
      </c>
    </row>
    <row r="5" spans="1:14" s="201" customFormat="1" ht="15" customHeight="1">
      <c r="A5" s="202">
        <v>14629</v>
      </c>
      <c r="B5" s="202">
        <v>2212</v>
      </c>
      <c r="C5" s="202">
        <v>6121</v>
      </c>
      <c r="D5" s="195">
        <v>3</v>
      </c>
      <c r="E5" s="200" t="s">
        <v>890</v>
      </c>
      <c r="F5" s="197">
        <v>700</v>
      </c>
      <c r="G5" s="198">
        <v>700</v>
      </c>
      <c r="H5" s="199">
        <v>-700000</v>
      </c>
      <c r="I5" s="199">
        <v>0</v>
      </c>
      <c r="J5" s="199"/>
      <c r="K5" s="199">
        <f t="shared" si="0"/>
        <v>0</v>
      </c>
      <c r="L5" s="199"/>
      <c r="M5" s="199"/>
      <c r="N5" s="200" t="s">
        <v>888</v>
      </c>
    </row>
    <row r="6" spans="1:14" s="201" customFormat="1" ht="15" customHeight="1">
      <c r="A6" s="202">
        <v>14771</v>
      </c>
      <c r="B6" s="202">
        <v>2212</v>
      </c>
      <c r="C6" s="202">
        <v>6121</v>
      </c>
      <c r="D6" s="195">
        <v>4</v>
      </c>
      <c r="E6" s="200" t="s">
        <v>891</v>
      </c>
      <c r="F6" s="197">
        <v>1160</v>
      </c>
      <c r="G6" s="198">
        <v>1160</v>
      </c>
      <c r="H6" s="199"/>
      <c r="I6" s="199">
        <v>1651000</v>
      </c>
      <c r="J6" s="199">
        <v>23000</v>
      </c>
      <c r="K6" s="199">
        <f t="shared" si="0"/>
        <v>1674000</v>
      </c>
      <c r="L6" s="199">
        <v>1666316.5</v>
      </c>
      <c r="M6" s="199">
        <f aca="true" t="shared" si="1" ref="M6:M11">L6/K6*100</f>
        <v>99.54100955794503</v>
      </c>
      <c r="N6" s="200" t="s">
        <v>888</v>
      </c>
    </row>
    <row r="7" spans="1:14" s="201" customFormat="1" ht="15" customHeight="1">
      <c r="A7" s="202">
        <v>14771</v>
      </c>
      <c r="B7" s="202">
        <v>2212</v>
      </c>
      <c r="C7" s="202">
        <v>6121</v>
      </c>
      <c r="D7" s="195">
        <v>5</v>
      </c>
      <c r="E7" s="200" t="s">
        <v>891</v>
      </c>
      <c r="F7" s="197"/>
      <c r="G7" s="198">
        <v>0</v>
      </c>
      <c r="H7" s="199"/>
      <c r="I7" s="199">
        <v>0</v>
      </c>
      <c r="J7" s="199">
        <v>2950000</v>
      </c>
      <c r="K7" s="199">
        <f t="shared" si="0"/>
        <v>2950000</v>
      </c>
      <c r="L7" s="199">
        <v>2949980.9</v>
      </c>
      <c r="M7" s="199">
        <f t="shared" si="1"/>
        <v>99.99935254237288</v>
      </c>
      <c r="N7" s="203" t="s">
        <v>892</v>
      </c>
    </row>
    <row r="8" spans="1:14" s="201" customFormat="1" ht="15" customHeight="1">
      <c r="A8" s="202">
        <v>14718</v>
      </c>
      <c r="B8" s="202">
        <v>2212</v>
      </c>
      <c r="C8" s="202">
        <v>6121</v>
      </c>
      <c r="D8" s="195">
        <v>6</v>
      </c>
      <c r="E8" s="200" t="s">
        <v>893</v>
      </c>
      <c r="F8" s="197">
        <v>1200</v>
      </c>
      <c r="G8" s="198">
        <v>1200</v>
      </c>
      <c r="H8" s="199">
        <v>457000</v>
      </c>
      <c r="I8" s="199">
        <v>1873000</v>
      </c>
      <c r="J8" s="199"/>
      <c r="K8" s="199">
        <f t="shared" si="0"/>
        <v>1873000</v>
      </c>
      <c r="L8" s="199">
        <v>1822880.44</v>
      </c>
      <c r="M8" s="199">
        <f t="shared" si="1"/>
        <v>97.32410250934329</v>
      </c>
      <c r="N8" s="200" t="s">
        <v>888</v>
      </c>
    </row>
    <row r="9" spans="1:14" s="201" customFormat="1" ht="15" customHeight="1">
      <c r="A9" s="202">
        <v>14718</v>
      </c>
      <c r="B9" s="202">
        <v>2212</v>
      </c>
      <c r="C9" s="202">
        <v>6121</v>
      </c>
      <c r="D9" s="195">
        <v>7</v>
      </c>
      <c r="E9" s="200" t="s">
        <v>893</v>
      </c>
      <c r="F9" s="197"/>
      <c r="G9" s="198">
        <v>0</v>
      </c>
      <c r="H9" s="199"/>
      <c r="I9" s="199">
        <v>0</v>
      </c>
      <c r="J9" s="199">
        <v>4300000</v>
      </c>
      <c r="K9" s="199">
        <f t="shared" si="0"/>
        <v>4300000</v>
      </c>
      <c r="L9" s="199">
        <v>4299164.16</v>
      </c>
      <c r="M9" s="199">
        <f t="shared" si="1"/>
        <v>99.98056186046512</v>
      </c>
      <c r="N9" s="203" t="s">
        <v>892</v>
      </c>
    </row>
    <row r="10" spans="1:14" s="201" customFormat="1" ht="15" customHeight="1">
      <c r="A10" s="202">
        <v>14719</v>
      </c>
      <c r="B10" s="202">
        <v>2212</v>
      </c>
      <c r="C10" s="202">
        <v>6121</v>
      </c>
      <c r="D10" s="195">
        <v>8</v>
      </c>
      <c r="E10" s="200" t="s">
        <v>894</v>
      </c>
      <c r="F10" s="197">
        <v>600</v>
      </c>
      <c r="G10" s="198">
        <v>600</v>
      </c>
      <c r="H10" s="199">
        <v>243000</v>
      </c>
      <c r="I10" s="199">
        <v>1059000</v>
      </c>
      <c r="J10" s="199">
        <v>-23000</v>
      </c>
      <c r="K10" s="199">
        <f t="shared" si="0"/>
        <v>1036000</v>
      </c>
      <c r="L10" s="199">
        <v>769871.86</v>
      </c>
      <c r="M10" s="199">
        <f t="shared" si="1"/>
        <v>74.3119555984556</v>
      </c>
      <c r="N10" s="200" t="s">
        <v>888</v>
      </c>
    </row>
    <row r="11" spans="1:14" s="201" customFormat="1" ht="15" customHeight="1">
      <c r="A11" s="202">
        <v>14719</v>
      </c>
      <c r="B11" s="202">
        <v>2212</v>
      </c>
      <c r="C11" s="202">
        <v>6121</v>
      </c>
      <c r="D11" s="195">
        <v>9</v>
      </c>
      <c r="E11" s="200" t="s">
        <v>894</v>
      </c>
      <c r="F11" s="197"/>
      <c r="G11" s="198">
        <v>0</v>
      </c>
      <c r="H11" s="199"/>
      <c r="I11" s="199">
        <v>0</v>
      </c>
      <c r="J11" s="199">
        <v>1738000</v>
      </c>
      <c r="K11" s="199">
        <f t="shared" si="0"/>
        <v>1738000</v>
      </c>
      <c r="L11" s="199">
        <v>1716330.64</v>
      </c>
      <c r="M11" s="199">
        <f t="shared" si="1"/>
        <v>98.75320138089758</v>
      </c>
      <c r="N11" s="203" t="s">
        <v>892</v>
      </c>
    </row>
    <row r="12" spans="1:14" s="201" customFormat="1" ht="15" customHeight="1">
      <c r="A12" s="202">
        <v>14801</v>
      </c>
      <c r="B12" s="202">
        <v>2212</v>
      </c>
      <c r="C12" s="202">
        <v>6121</v>
      </c>
      <c r="D12" s="195">
        <v>10</v>
      </c>
      <c r="E12" s="200" t="s">
        <v>895</v>
      </c>
      <c r="F12" s="197">
        <v>4000</v>
      </c>
      <c r="G12" s="198">
        <v>4000</v>
      </c>
      <c r="H12" s="199"/>
      <c r="I12" s="199">
        <v>0</v>
      </c>
      <c r="J12" s="199"/>
      <c r="K12" s="199">
        <f t="shared" si="0"/>
        <v>0</v>
      </c>
      <c r="L12" s="199"/>
      <c r="M12" s="199"/>
      <c r="N12" s="200" t="s">
        <v>888</v>
      </c>
    </row>
    <row r="13" spans="1:14" s="201" customFormat="1" ht="15" customHeight="1">
      <c r="A13" s="456">
        <v>14571</v>
      </c>
      <c r="B13" s="457">
        <v>2321</v>
      </c>
      <c r="C13" s="457">
        <v>6121</v>
      </c>
      <c r="D13" s="195">
        <v>11</v>
      </c>
      <c r="E13" s="200" t="s">
        <v>74</v>
      </c>
      <c r="F13" s="197">
        <v>4000</v>
      </c>
      <c r="G13" s="198">
        <v>4000</v>
      </c>
      <c r="H13" s="199"/>
      <c r="I13" s="199">
        <v>4337000</v>
      </c>
      <c r="J13" s="199"/>
      <c r="K13" s="199">
        <f t="shared" si="0"/>
        <v>4337000</v>
      </c>
      <c r="L13" s="199">
        <v>4336056</v>
      </c>
      <c r="M13" s="199">
        <f>L13/K13*100</f>
        <v>99.9782338021674</v>
      </c>
      <c r="N13" s="200" t="s">
        <v>888</v>
      </c>
    </row>
    <row r="14" spans="1:14" s="201" customFormat="1" ht="15" customHeight="1">
      <c r="A14" s="204">
        <v>14686</v>
      </c>
      <c r="B14" s="204">
        <v>2212</v>
      </c>
      <c r="C14" s="204">
        <v>6121</v>
      </c>
      <c r="D14" s="195">
        <v>12</v>
      </c>
      <c r="E14" s="200" t="s">
        <v>896</v>
      </c>
      <c r="F14" s="205">
        <v>16660</v>
      </c>
      <c r="G14" s="206">
        <v>16660</v>
      </c>
      <c r="H14" s="207"/>
      <c r="I14" s="199">
        <v>17010000</v>
      </c>
      <c r="J14" s="199"/>
      <c r="K14" s="199">
        <f t="shared" si="0"/>
        <v>17010000</v>
      </c>
      <c r="L14" s="199">
        <v>16684519.6</v>
      </c>
      <c r="M14" s="199">
        <f>L14/K14*100</f>
        <v>98.08653497942387</v>
      </c>
      <c r="N14" s="200" t="s">
        <v>888</v>
      </c>
    </row>
    <row r="15" spans="1:14" s="201" customFormat="1" ht="15" customHeight="1">
      <c r="A15" s="202">
        <v>14690</v>
      </c>
      <c r="B15" s="202">
        <v>2212</v>
      </c>
      <c r="C15" s="202">
        <v>6121</v>
      </c>
      <c r="D15" s="195">
        <v>13</v>
      </c>
      <c r="E15" s="200" t="s">
        <v>897</v>
      </c>
      <c r="F15" s="205">
        <v>10000</v>
      </c>
      <c r="G15" s="206">
        <v>10000</v>
      </c>
      <c r="H15" s="207"/>
      <c r="I15" s="199">
        <v>22427000</v>
      </c>
      <c r="J15" s="199">
        <v>2275000</v>
      </c>
      <c r="K15" s="199">
        <f t="shared" si="0"/>
        <v>24702000</v>
      </c>
      <c r="L15" s="199">
        <v>24701989.02</v>
      </c>
      <c r="M15" s="199">
        <f>L15/K15*100</f>
        <v>99.99995555015788</v>
      </c>
      <c r="N15" s="200" t="s">
        <v>888</v>
      </c>
    </row>
    <row r="16" spans="1:14" s="201" customFormat="1" ht="15" customHeight="1">
      <c r="A16" s="208">
        <v>10749</v>
      </c>
      <c r="B16" s="208">
        <v>2219</v>
      </c>
      <c r="C16" s="208">
        <v>6121</v>
      </c>
      <c r="D16" s="195">
        <v>14</v>
      </c>
      <c r="E16" s="209" t="s">
        <v>898</v>
      </c>
      <c r="F16" s="210">
        <v>1000</v>
      </c>
      <c r="G16" s="211">
        <v>1000</v>
      </c>
      <c r="H16" s="212"/>
      <c r="I16" s="199">
        <v>0</v>
      </c>
      <c r="J16" s="199"/>
      <c r="K16" s="199">
        <f t="shared" si="0"/>
        <v>0</v>
      </c>
      <c r="L16" s="199"/>
      <c r="M16" s="199"/>
      <c r="N16" s="200" t="s">
        <v>888</v>
      </c>
    </row>
    <row r="17" spans="1:14" s="201" customFormat="1" ht="22.5" customHeight="1">
      <c r="A17" s="213">
        <v>14186</v>
      </c>
      <c r="B17" s="213">
        <v>3421</v>
      </c>
      <c r="C17" s="213">
        <v>6121</v>
      </c>
      <c r="D17" s="195">
        <v>15</v>
      </c>
      <c r="E17" s="214" t="s">
        <v>899</v>
      </c>
      <c r="F17" s="215"/>
      <c r="G17" s="216">
        <v>0</v>
      </c>
      <c r="H17" s="217"/>
      <c r="I17" s="207">
        <v>2427528</v>
      </c>
      <c r="J17" s="207">
        <v>20000</v>
      </c>
      <c r="K17" s="199">
        <v>4220000</v>
      </c>
      <c r="L17" s="199">
        <v>4115510.01</v>
      </c>
      <c r="M17" s="199">
        <f>L17/K17*100</f>
        <v>97.52393388625592</v>
      </c>
      <c r="N17" s="200" t="s">
        <v>425</v>
      </c>
    </row>
    <row r="18" spans="1:14" s="201" customFormat="1" ht="15" customHeight="1">
      <c r="A18" s="218">
        <v>10569</v>
      </c>
      <c r="B18" s="218">
        <v>2271</v>
      </c>
      <c r="C18" s="218">
        <v>6121</v>
      </c>
      <c r="D18" s="195">
        <v>16</v>
      </c>
      <c r="E18" s="219" t="s">
        <v>900</v>
      </c>
      <c r="F18" s="205">
        <v>19100</v>
      </c>
      <c r="G18" s="206">
        <v>19100</v>
      </c>
      <c r="H18" s="207">
        <v>-150000</v>
      </c>
      <c r="I18" s="207">
        <v>15540000</v>
      </c>
      <c r="J18" s="207"/>
      <c r="K18" s="199">
        <f aca="true" t="shared" si="2" ref="K18:K49">I18+J18</f>
        <v>15540000</v>
      </c>
      <c r="L18" s="199">
        <f>7741109.33+7798865.55</f>
        <v>15539974.879999999</v>
      </c>
      <c r="M18" s="199">
        <f>L18/K18*100</f>
        <v>99.99983835263835</v>
      </c>
      <c r="N18" s="200" t="s">
        <v>888</v>
      </c>
    </row>
    <row r="19" spans="1:14" s="201" customFormat="1" ht="15" customHeight="1">
      <c r="A19" s="202">
        <v>14810</v>
      </c>
      <c r="B19" s="202">
        <v>6409</v>
      </c>
      <c r="C19" s="202">
        <v>6121</v>
      </c>
      <c r="D19" s="195">
        <v>17</v>
      </c>
      <c r="E19" s="200" t="s">
        <v>901</v>
      </c>
      <c r="F19" s="220">
        <v>8000</v>
      </c>
      <c r="G19" s="206">
        <v>8000</v>
      </c>
      <c r="H19" s="207"/>
      <c r="I19" s="207">
        <v>0</v>
      </c>
      <c r="J19" s="207"/>
      <c r="K19" s="199">
        <f t="shared" si="2"/>
        <v>0</v>
      </c>
      <c r="L19" s="199"/>
      <c r="M19" s="199"/>
      <c r="N19" s="200" t="s">
        <v>888</v>
      </c>
    </row>
    <row r="20" spans="1:14" s="228" customFormat="1" ht="15" customHeight="1">
      <c r="A20" s="221">
        <v>14631</v>
      </c>
      <c r="B20" s="221">
        <v>3113</v>
      </c>
      <c r="C20" s="221">
        <v>6121</v>
      </c>
      <c r="D20" s="195">
        <v>18</v>
      </c>
      <c r="E20" s="222" t="s">
        <v>902</v>
      </c>
      <c r="F20" s="223">
        <v>10400</v>
      </c>
      <c r="G20" s="224">
        <v>10400</v>
      </c>
      <c r="H20" s="225"/>
      <c r="I20" s="225">
        <v>15300000</v>
      </c>
      <c r="J20" s="225">
        <f>4900000+663000</f>
        <v>5563000</v>
      </c>
      <c r="K20" s="226">
        <f t="shared" si="2"/>
        <v>20863000</v>
      </c>
      <c r="L20" s="226">
        <v>20862255.9</v>
      </c>
      <c r="M20" s="226">
        <f>L20/K20*100</f>
        <v>99.99643339884004</v>
      </c>
      <c r="N20" s="227" t="s">
        <v>888</v>
      </c>
    </row>
    <row r="21" spans="1:14" s="201" customFormat="1" ht="15" customHeight="1">
      <c r="A21" s="202">
        <v>14808</v>
      </c>
      <c r="B21" s="202">
        <v>3633</v>
      </c>
      <c r="C21" s="202">
        <v>6121</v>
      </c>
      <c r="D21" s="195">
        <v>19</v>
      </c>
      <c r="E21" s="200" t="s">
        <v>903</v>
      </c>
      <c r="F21" s="220">
        <v>200</v>
      </c>
      <c r="G21" s="206">
        <v>200</v>
      </c>
      <c r="H21" s="207"/>
      <c r="I21" s="207">
        <v>0</v>
      </c>
      <c r="J21" s="207"/>
      <c r="K21" s="199">
        <f t="shared" si="2"/>
        <v>0</v>
      </c>
      <c r="L21" s="199"/>
      <c r="M21" s="199"/>
      <c r="N21" s="200" t="s">
        <v>888</v>
      </c>
    </row>
    <row r="22" spans="1:14" s="201" customFormat="1" ht="15" customHeight="1">
      <c r="A22" s="202">
        <v>14261</v>
      </c>
      <c r="B22" s="202">
        <v>2219</v>
      </c>
      <c r="C22" s="202">
        <v>6121</v>
      </c>
      <c r="D22" s="195">
        <v>20</v>
      </c>
      <c r="E22" s="200" t="s">
        <v>904</v>
      </c>
      <c r="F22" s="220">
        <v>80</v>
      </c>
      <c r="G22" s="206">
        <v>80</v>
      </c>
      <c r="H22" s="207"/>
      <c r="I22" s="207">
        <v>95000</v>
      </c>
      <c r="J22" s="207"/>
      <c r="K22" s="199">
        <f t="shared" si="2"/>
        <v>95000</v>
      </c>
      <c r="L22" s="199">
        <v>81872</v>
      </c>
      <c r="M22" s="199">
        <f>L22/K22*100</f>
        <v>86.18105263157895</v>
      </c>
      <c r="N22" s="200" t="s">
        <v>888</v>
      </c>
    </row>
    <row r="23" spans="1:14" s="201" customFormat="1" ht="15" customHeight="1">
      <c r="A23" s="229">
        <v>14817</v>
      </c>
      <c r="B23" s="229">
        <v>3632</v>
      </c>
      <c r="C23" s="229">
        <v>6121</v>
      </c>
      <c r="D23" s="195">
        <v>21</v>
      </c>
      <c r="E23" s="230" t="s">
        <v>703</v>
      </c>
      <c r="F23" s="205">
        <v>5750</v>
      </c>
      <c r="G23" s="206">
        <v>5750</v>
      </c>
      <c r="H23" s="207"/>
      <c r="I23" s="207">
        <f>G23*1000</f>
        <v>5750000</v>
      </c>
      <c r="J23" s="207">
        <v>-30000</v>
      </c>
      <c r="K23" s="199">
        <f t="shared" si="2"/>
        <v>5720000</v>
      </c>
      <c r="L23" s="199">
        <v>5696516</v>
      </c>
      <c r="M23" s="199">
        <f>L23/K23*100</f>
        <v>99.58944055944056</v>
      </c>
      <c r="N23" s="200" t="s">
        <v>888</v>
      </c>
    </row>
    <row r="24" spans="1:14" s="201" customFormat="1" ht="15" customHeight="1">
      <c r="A24" s="202">
        <v>14255</v>
      </c>
      <c r="B24" s="202">
        <v>2219</v>
      </c>
      <c r="C24" s="202">
        <v>6121</v>
      </c>
      <c r="D24" s="195">
        <v>22</v>
      </c>
      <c r="E24" s="200" t="s">
        <v>704</v>
      </c>
      <c r="F24" s="231">
        <v>500</v>
      </c>
      <c r="G24" s="232">
        <v>500</v>
      </c>
      <c r="H24" s="233"/>
      <c r="I24" s="207">
        <v>0</v>
      </c>
      <c r="J24" s="207"/>
      <c r="K24" s="199">
        <f t="shared" si="2"/>
        <v>0</v>
      </c>
      <c r="L24" s="199"/>
      <c r="M24" s="199"/>
      <c r="N24" s="200" t="s">
        <v>888</v>
      </c>
    </row>
    <row r="25" spans="1:14" s="201" customFormat="1" ht="15" customHeight="1">
      <c r="A25" s="202">
        <v>14862</v>
      </c>
      <c r="B25" s="202">
        <v>2219</v>
      </c>
      <c r="C25" s="202">
        <v>6121</v>
      </c>
      <c r="D25" s="195">
        <v>23</v>
      </c>
      <c r="E25" s="200" t="s">
        <v>705</v>
      </c>
      <c r="F25" s="231"/>
      <c r="G25" s="232">
        <v>0</v>
      </c>
      <c r="H25" s="233"/>
      <c r="I25" s="207">
        <v>5113000</v>
      </c>
      <c r="J25" s="207"/>
      <c r="K25" s="199">
        <f t="shared" si="2"/>
        <v>5113000</v>
      </c>
      <c r="L25" s="199">
        <v>4993271</v>
      </c>
      <c r="M25" s="199">
        <f aca="true" t="shared" si="3" ref="M25:M30">L25/K25*100</f>
        <v>97.6583414824956</v>
      </c>
      <c r="N25" s="200" t="s">
        <v>888</v>
      </c>
    </row>
    <row r="26" spans="1:14" s="201" customFormat="1" ht="15" customHeight="1">
      <c r="A26" s="234">
        <v>11020</v>
      </c>
      <c r="B26" s="234">
        <v>5512</v>
      </c>
      <c r="C26" s="234">
        <v>6121</v>
      </c>
      <c r="D26" s="195">
        <v>24</v>
      </c>
      <c r="E26" s="235" t="s">
        <v>706</v>
      </c>
      <c r="F26" s="231">
        <v>2046</v>
      </c>
      <c r="G26" s="198">
        <v>2046</v>
      </c>
      <c r="H26" s="199"/>
      <c r="I26" s="207">
        <v>1266000</v>
      </c>
      <c r="J26" s="207"/>
      <c r="K26" s="199">
        <f t="shared" si="2"/>
        <v>1266000</v>
      </c>
      <c r="L26" s="199">
        <v>1258296.24</v>
      </c>
      <c r="M26" s="199">
        <f t="shared" si="3"/>
        <v>99.39148815165876</v>
      </c>
      <c r="N26" s="200" t="s">
        <v>888</v>
      </c>
    </row>
    <row r="27" spans="1:14" s="201" customFormat="1" ht="15" customHeight="1">
      <c r="A27" s="195">
        <v>14310</v>
      </c>
      <c r="B27" s="195">
        <v>2219</v>
      </c>
      <c r="C27" s="195">
        <v>6121</v>
      </c>
      <c r="D27" s="195">
        <v>25</v>
      </c>
      <c r="E27" s="209" t="s">
        <v>707</v>
      </c>
      <c r="F27" s="236" t="e">
        <f>#REF!-#REF!</f>
        <v>#REF!</v>
      </c>
      <c r="G27" s="237">
        <v>6069</v>
      </c>
      <c r="H27" s="238"/>
      <c r="I27" s="207">
        <v>6038000</v>
      </c>
      <c r="J27" s="207"/>
      <c r="K27" s="199">
        <f t="shared" si="2"/>
        <v>6038000</v>
      </c>
      <c r="L27" s="199">
        <v>5531142.21</v>
      </c>
      <c r="M27" s="199">
        <f t="shared" si="3"/>
        <v>91.6055351109639</v>
      </c>
      <c r="N27" s="200" t="s">
        <v>888</v>
      </c>
    </row>
    <row r="28" spans="1:14" s="201" customFormat="1" ht="15" customHeight="1">
      <c r="A28" s="239">
        <v>14310</v>
      </c>
      <c r="B28" s="239">
        <v>2219</v>
      </c>
      <c r="C28" s="239">
        <v>6121</v>
      </c>
      <c r="D28" s="195">
        <v>26</v>
      </c>
      <c r="E28" s="209" t="s">
        <v>707</v>
      </c>
      <c r="F28" s="236"/>
      <c r="G28" s="237">
        <v>0</v>
      </c>
      <c r="H28" s="238"/>
      <c r="I28" s="207">
        <v>371244.81</v>
      </c>
      <c r="J28" s="207"/>
      <c r="K28" s="199">
        <f t="shared" si="2"/>
        <v>371244.81</v>
      </c>
      <c r="L28" s="199">
        <v>371244.81</v>
      </c>
      <c r="M28" s="199">
        <f t="shared" si="3"/>
        <v>100</v>
      </c>
      <c r="N28" s="203" t="s">
        <v>708</v>
      </c>
    </row>
    <row r="29" spans="1:14" s="201" customFormat="1" ht="15" customHeight="1">
      <c r="A29" s="239">
        <v>14310</v>
      </c>
      <c r="B29" s="239">
        <v>2219</v>
      </c>
      <c r="C29" s="239">
        <v>6121</v>
      </c>
      <c r="D29" s="195">
        <v>27</v>
      </c>
      <c r="E29" s="209" t="s">
        <v>707</v>
      </c>
      <c r="F29" s="236"/>
      <c r="G29" s="237">
        <v>0</v>
      </c>
      <c r="H29" s="238"/>
      <c r="I29" s="207">
        <v>3581000</v>
      </c>
      <c r="J29" s="207"/>
      <c r="K29" s="199">
        <f t="shared" si="2"/>
        <v>3581000</v>
      </c>
      <c r="L29" s="199">
        <v>3581000</v>
      </c>
      <c r="M29" s="199">
        <f t="shared" si="3"/>
        <v>100</v>
      </c>
      <c r="N29" s="203" t="s">
        <v>892</v>
      </c>
    </row>
    <row r="30" spans="1:14" s="201" customFormat="1" ht="15" customHeight="1">
      <c r="A30" s="240">
        <v>14750</v>
      </c>
      <c r="B30" s="240">
        <v>2310</v>
      </c>
      <c r="C30" s="240">
        <v>6121</v>
      </c>
      <c r="D30" s="195">
        <v>28</v>
      </c>
      <c r="E30" s="241" t="s">
        <v>709</v>
      </c>
      <c r="F30" s="236">
        <v>8400</v>
      </c>
      <c r="G30" s="237">
        <v>8400</v>
      </c>
      <c r="H30" s="238">
        <v>-77604.2</v>
      </c>
      <c r="I30" s="207">
        <v>10282134.8</v>
      </c>
      <c r="J30" s="207"/>
      <c r="K30" s="242">
        <f t="shared" si="2"/>
        <v>10282134.8</v>
      </c>
      <c r="L30" s="242">
        <f>8627687.9+1654007.9</f>
        <v>10281695.8</v>
      </c>
      <c r="M30" s="199">
        <f t="shared" si="3"/>
        <v>99.99573045862033</v>
      </c>
      <c r="N30" s="200" t="s">
        <v>888</v>
      </c>
    </row>
    <row r="31" spans="1:14" s="201" customFormat="1" ht="15" customHeight="1">
      <c r="A31" s="208">
        <v>14390</v>
      </c>
      <c r="B31" s="208">
        <v>6409</v>
      </c>
      <c r="C31" s="208">
        <v>6121</v>
      </c>
      <c r="D31" s="195">
        <v>29</v>
      </c>
      <c r="E31" s="209" t="s">
        <v>710</v>
      </c>
      <c r="F31" s="208">
        <v>6900</v>
      </c>
      <c r="G31" s="211">
        <v>6900</v>
      </c>
      <c r="H31" s="212"/>
      <c r="I31" s="199">
        <v>500000</v>
      </c>
      <c r="J31" s="199">
        <v>-100000</v>
      </c>
      <c r="K31" s="199">
        <f t="shared" si="2"/>
        <v>400000</v>
      </c>
      <c r="L31" s="199"/>
      <c r="M31" s="199"/>
      <c r="N31" s="200" t="s">
        <v>888</v>
      </c>
    </row>
    <row r="32" spans="1:14" s="201" customFormat="1" ht="15" customHeight="1">
      <c r="A32" s="208">
        <v>14885</v>
      </c>
      <c r="B32" s="208">
        <v>6409</v>
      </c>
      <c r="C32" s="208">
        <v>6121</v>
      </c>
      <c r="D32" s="195">
        <v>30</v>
      </c>
      <c r="E32" s="209" t="s">
        <v>711</v>
      </c>
      <c r="F32" s="243"/>
      <c r="G32" s="244">
        <v>0</v>
      </c>
      <c r="H32" s="245"/>
      <c r="I32" s="199">
        <v>65000</v>
      </c>
      <c r="J32" s="199"/>
      <c r="K32" s="199">
        <f t="shared" si="2"/>
        <v>65000</v>
      </c>
      <c r="L32" s="199">
        <v>50162</v>
      </c>
      <c r="M32" s="199">
        <f aca="true" t="shared" si="4" ref="M32:M50">L32/K32*100</f>
        <v>77.1723076923077</v>
      </c>
      <c r="N32" s="200" t="s">
        <v>888</v>
      </c>
    </row>
    <row r="33" spans="1:14" s="201" customFormat="1" ht="15" customHeight="1">
      <c r="A33" s="208">
        <v>14687</v>
      </c>
      <c r="B33" s="208">
        <v>2321</v>
      </c>
      <c r="C33" s="208">
        <v>6121</v>
      </c>
      <c r="D33" s="195">
        <v>31</v>
      </c>
      <c r="E33" s="209" t="s">
        <v>712</v>
      </c>
      <c r="F33" s="243"/>
      <c r="G33" s="244">
        <v>0</v>
      </c>
      <c r="H33" s="245">
        <v>1600000</v>
      </c>
      <c r="I33" s="212">
        <v>3900000</v>
      </c>
      <c r="J33" s="212"/>
      <c r="K33" s="199">
        <f t="shared" si="2"/>
        <v>3900000</v>
      </c>
      <c r="L33" s="199">
        <v>3644504.1</v>
      </c>
      <c r="M33" s="199">
        <f t="shared" si="4"/>
        <v>93.44882307692308</v>
      </c>
      <c r="N33" s="200" t="s">
        <v>888</v>
      </c>
    </row>
    <row r="34" spans="1:14" s="201" customFormat="1" ht="26.25" customHeight="1">
      <c r="A34" s="208">
        <v>14953</v>
      </c>
      <c r="B34" s="208">
        <v>4359</v>
      </c>
      <c r="C34" s="208">
        <v>6121</v>
      </c>
      <c r="D34" s="195">
        <v>32</v>
      </c>
      <c r="E34" s="209" t="s">
        <v>713</v>
      </c>
      <c r="F34" s="243"/>
      <c r="G34" s="244">
        <v>0</v>
      </c>
      <c r="H34" s="245"/>
      <c r="I34" s="245">
        <v>0</v>
      </c>
      <c r="J34" s="245">
        <v>500000</v>
      </c>
      <c r="K34" s="199">
        <f t="shared" si="2"/>
        <v>500000</v>
      </c>
      <c r="L34" s="199">
        <v>500000</v>
      </c>
      <c r="M34" s="199">
        <f t="shared" si="4"/>
        <v>100</v>
      </c>
      <c r="N34" s="200" t="s">
        <v>426</v>
      </c>
    </row>
    <row r="35" spans="1:14" s="201" customFormat="1" ht="15" customHeight="1">
      <c r="A35" s="208">
        <v>14860</v>
      </c>
      <c r="B35" s="208">
        <v>2219</v>
      </c>
      <c r="C35" s="208">
        <v>6121</v>
      </c>
      <c r="D35" s="195">
        <v>33</v>
      </c>
      <c r="E35" s="209" t="s">
        <v>714</v>
      </c>
      <c r="F35" s="243"/>
      <c r="G35" s="244">
        <v>0</v>
      </c>
      <c r="H35" s="245"/>
      <c r="I35" s="245">
        <v>445000</v>
      </c>
      <c r="J35" s="245">
        <v>-63000</v>
      </c>
      <c r="K35" s="199">
        <f t="shared" si="2"/>
        <v>382000</v>
      </c>
      <c r="L35" s="199">
        <v>375637.78</v>
      </c>
      <c r="M35" s="199">
        <f t="shared" si="4"/>
        <v>98.33449738219896</v>
      </c>
      <c r="N35" s="200" t="s">
        <v>888</v>
      </c>
    </row>
    <row r="36" spans="1:14" s="201" customFormat="1" ht="15" customHeight="1">
      <c r="A36" s="208">
        <v>14890</v>
      </c>
      <c r="B36" s="208">
        <v>3421</v>
      </c>
      <c r="C36" s="208">
        <v>6121</v>
      </c>
      <c r="D36" s="195">
        <v>34</v>
      </c>
      <c r="E36" s="209" t="s">
        <v>715</v>
      </c>
      <c r="F36" s="243"/>
      <c r="G36" s="244">
        <v>0</v>
      </c>
      <c r="H36" s="245"/>
      <c r="I36" s="245">
        <v>285000</v>
      </c>
      <c r="J36" s="245"/>
      <c r="K36" s="199">
        <f t="shared" si="2"/>
        <v>285000</v>
      </c>
      <c r="L36" s="199">
        <v>284498</v>
      </c>
      <c r="M36" s="199">
        <f t="shared" si="4"/>
        <v>99.82385964912281</v>
      </c>
      <c r="N36" s="200" t="s">
        <v>888</v>
      </c>
    </row>
    <row r="37" spans="1:14" s="201" customFormat="1" ht="15" customHeight="1">
      <c r="A37" s="208">
        <v>14805</v>
      </c>
      <c r="B37" s="208">
        <v>2219</v>
      </c>
      <c r="C37" s="208">
        <v>6121</v>
      </c>
      <c r="D37" s="195">
        <v>35</v>
      </c>
      <c r="E37" s="246" t="s">
        <v>716</v>
      </c>
      <c r="F37" s="247">
        <v>0</v>
      </c>
      <c r="G37" s="244">
        <v>530</v>
      </c>
      <c r="H37" s="245"/>
      <c r="I37" s="245">
        <v>3530000</v>
      </c>
      <c r="J37" s="245">
        <v>3500000</v>
      </c>
      <c r="K37" s="199">
        <f t="shared" si="2"/>
        <v>7030000</v>
      </c>
      <c r="L37" s="199">
        <v>6968040.3</v>
      </c>
      <c r="M37" s="199">
        <f t="shared" si="4"/>
        <v>99.1186386913229</v>
      </c>
      <c r="N37" s="248" t="s">
        <v>186</v>
      </c>
    </row>
    <row r="38" spans="1:14" s="201" customFormat="1" ht="15" customHeight="1">
      <c r="A38" s="202">
        <v>10863</v>
      </c>
      <c r="B38" s="202">
        <v>2219</v>
      </c>
      <c r="C38" s="202">
        <v>6121</v>
      </c>
      <c r="D38" s="195">
        <v>36</v>
      </c>
      <c r="E38" s="249" t="s">
        <v>717</v>
      </c>
      <c r="F38" s="236">
        <v>3000</v>
      </c>
      <c r="G38" s="237">
        <v>3000</v>
      </c>
      <c r="H38" s="238"/>
      <c r="I38" s="245">
        <v>4547000</v>
      </c>
      <c r="J38" s="245"/>
      <c r="K38" s="199">
        <f t="shared" si="2"/>
        <v>4547000</v>
      </c>
      <c r="L38" s="199">
        <v>4538296</v>
      </c>
      <c r="M38" s="199">
        <f t="shared" si="4"/>
        <v>99.8085770837915</v>
      </c>
      <c r="N38" s="200" t="s">
        <v>888</v>
      </c>
    </row>
    <row r="39" spans="1:14" s="201" customFormat="1" ht="15" customHeight="1">
      <c r="A39" s="202">
        <v>14870</v>
      </c>
      <c r="B39" s="202">
        <v>2219</v>
      </c>
      <c r="C39" s="202">
        <v>6121</v>
      </c>
      <c r="D39" s="195">
        <v>37</v>
      </c>
      <c r="E39" s="249" t="s">
        <v>718</v>
      </c>
      <c r="F39" s="236"/>
      <c r="G39" s="237">
        <v>0</v>
      </c>
      <c r="H39" s="238"/>
      <c r="I39" s="245">
        <v>1030000</v>
      </c>
      <c r="J39" s="245">
        <v>-29000</v>
      </c>
      <c r="K39" s="199">
        <f t="shared" si="2"/>
        <v>1001000</v>
      </c>
      <c r="L39" s="199">
        <v>1000692.9</v>
      </c>
      <c r="M39" s="199">
        <f t="shared" si="4"/>
        <v>99.96932067932069</v>
      </c>
      <c r="N39" s="200" t="s">
        <v>888</v>
      </c>
    </row>
    <row r="40" spans="1:14" s="201" customFormat="1" ht="15" customHeight="1">
      <c r="A40" s="202">
        <v>14454</v>
      </c>
      <c r="B40" s="202">
        <v>3311</v>
      </c>
      <c r="C40" s="202">
        <v>6121</v>
      </c>
      <c r="D40" s="195">
        <v>38</v>
      </c>
      <c r="E40" s="200" t="s">
        <v>719</v>
      </c>
      <c r="F40" s="197">
        <v>10650</v>
      </c>
      <c r="G40" s="198">
        <v>10650</v>
      </c>
      <c r="H40" s="199"/>
      <c r="I40" s="245">
        <v>8180000</v>
      </c>
      <c r="J40" s="245"/>
      <c r="K40" s="199">
        <f t="shared" si="2"/>
        <v>8180000</v>
      </c>
      <c r="L40" s="199">
        <v>8167947.7</v>
      </c>
      <c r="M40" s="199">
        <f t="shared" si="4"/>
        <v>99.85266136919316</v>
      </c>
      <c r="N40" s="200" t="s">
        <v>888</v>
      </c>
    </row>
    <row r="41" spans="1:14" s="201" customFormat="1" ht="15" customHeight="1">
      <c r="A41" s="202">
        <v>14809</v>
      </c>
      <c r="B41" s="202">
        <v>3311</v>
      </c>
      <c r="C41" s="202">
        <v>6122</v>
      </c>
      <c r="D41" s="195">
        <v>39</v>
      </c>
      <c r="E41" s="200" t="s">
        <v>720</v>
      </c>
      <c r="F41" s="250">
        <v>2200</v>
      </c>
      <c r="G41" s="198">
        <v>2200</v>
      </c>
      <c r="H41" s="199"/>
      <c r="I41" s="245">
        <v>3198000</v>
      </c>
      <c r="J41" s="245">
        <v>458000</v>
      </c>
      <c r="K41" s="199">
        <f t="shared" si="2"/>
        <v>3656000</v>
      </c>
      <c r="L41" s="199">
        <v>3644838.8</v>
      </c>
      <c r="M41" s="199">
        <f t="shared" si="4"/>
        <v>99.69471553610502</v>
      </c>
      <c r="N41" s="200" t="s">
        <v>888</v>
      </c>
    </row>
    <row r="42" spans="1:14" s="201" customFormat="1" ht="15" customHeight="1">
      <c r="A42" s="204">
        <v>14650</v>
      </c>
      <c r="B42" s="204">
        <v>2219</v>
      </c>
      <c r="C42" s="204">
        <v>6121</v>
      </c>
      <c r="D42" s="195">
        <v>40</v>
      </c>
      <c r="E42" s="249" t="s">
        <v>721</v>
      </c>
      <c r="F42" s="251">
        <v>6500</v>
      </c>
      <c r="G42" s="237">
        <v>6500</v>
      </c>
      <c r="H42" s="238"/>
      <c r="I42" s="245">
        <f>G42*1000</f>
        <v>6500000</v>
      </c>
      <c r="J42" s="245">
        <v>-400000</v>
      </c>
      <c r="K42" s="199">
        <f t="shared" si="2"/>
        <v>6100000</v>
      </c>
      <c r="L42" s="199">
        <v>6069138.08</v>
      </c>
      <c r="M42" s="199">
        <f t="shared" si="4"/>
        <v>99.4940668852459</v>
      </c>
      <c r="N42" s="200" t="s">
        <v>888</v>
      </c>
    </row>
    <row r="43" spans="1:14" s="201" customFormat="1" ht="15" customHeight="1">
      <c r="A43" s="204">
        <v>14650</v>
      </c>
      <c r="B43" s="204">
        <v>2219</v>
      </c>
      <c r="C43" s="204">
        <v>6121</v>
      </c>
      <c r="D43" s="195">
        <v>41</v>
      </c>
      <c r="E43" s="249" t="s">
        <v>721</v>
      </c>
      <c r="F43" s="251"/>
      <c r="G43" s="237">
        <v>0</v>
      </c>
      <c r="H43" s="238"/>
      <c r="I43" s="245">
        <v>23894000</v>
      </c>
      <c r="J43" s="245"/>
      <c r="K43" s="199">
        <f t="shared" si="2"/>
        <v>23894000</v>
      </c>
      <c r="L43" s="199">
        <v>23894000</v>
      </c>
      <c r="M43" s="199">
        <f t="shared" si="4"/>
        <v>100</v>
      </c>
      <c r="N43" s="203" t="s">
        <v>722</v>
      </c>
    </row>
    <row r="44" spans="1:14" s="201" customFormat="1" ht="15" customHeight="1">
      <c r="A44" s="252">
        <v>14448</v>
      </c>
      <c r="B44" s="252">
        <v>2219</v>
      </c>
      <c r="C44" s="252">
        <v>6121</v>
      </c>
      <c r="D44" s="195">
        <v>42</v>
      </c>
      <c r="E44" s="253" t="s">
        <v>723</v>
      </c>
      <c r="F44" s="236">
        <v>9400</v>
      </c>
      <c r="G44" s="237">
        <v>9400</v>
      </c>
      <c r="H44" s="238"/>
      <c r="I44" s="245">
        <v>10092000</v>
      </c>
      <c r="J44" s="245"/>
      <c r="K44" s="199">
        <f t="shared" si="2"/>
        <v>10092000</v>
      </c>
      <c r="L44" s="199">
        <f>9991284.56+77500</f>
        <v>10068784.56</v>
      </c>
      <c r="M44" s="199">
        <f t="shared" si="4"/>
        <v>99.76996195005945</v>
      </c>
      <c r="N44" s="200" t="s">
        <v>888</v>
      </c>
    </row>
    <row r="45" spans="1:14" s="201" customFormat="1" ht="15" customHeight="1">
      <c r="A45" s="252">
        <v>14841</v>
      </c>
      <c r="B45" s="254">
        <v>3111</v>
      </c>
      <c r="C45" s="254">
        <v>6121</v>
      </c>
      <c r="D45" s="195">
        <v>43</v>
      </c>
      <c r="E45" s="255" t="s">
        <v>724</v>
      </c>
      <c r="F45" s="256">
        <v>2200</v>
      </c>
      <c r="G45" s="257">
        <v>2200</v>
      </c>
      <c r="H45" s="242"/>
      <c r="I45" s="245">
        <v>2140000</v>
      </c>
      <c r="J45" s="245">
        <v>-2120000</v>
      </c>
      <c r="K45" s="199">
        <f t="shared" si="2"/>
        <v>20000</v>
      </c>
      <c r="L45" s="199">
        <v>8925</v>
      </c>
      <c r="M45" s="199">
        <f t="shared" si="4"/>
        <v>44.625</v>
      </c>
      <c r="N45" s="200" t="s">
        <v>888</v>
      </c>
    </row>
    <row r="46" spans="1:14" s="201" customFormat="1" ht="15" customHeight="1">
      <c r="A46" s="234">
        <v>10565</v>
      </c>
      <c r="B46" s="234">
        <v>2310</v>
      </c>
      <c r="C46" s="234">
        <v>6121</v>
      </c>
      <c r="D46" s="195">
        <v>44</v>
      </c>
      <c r="E46" s="235" t="s">
        <v>725</v>
      </c>
      <c r="F46" s="197">
        <v>1660</v>
      </c>
      <c r="G46" s="198">
        <v>1660</v>
      </c>
      <c r="H46" s="199"/>
      <c r="I46" s="245">
        <v>2060000</v>
      </c>
      <c r="J46" s="245"/>
      <c r="K46" s="199">
        <f t="shared" si="2"/>
        <v>2060000</v>
      </c>
      <c r="L46" s="199">
        <v>2057239.8</v>
      </c>
      <c r="M46" s="199">
        <f t="shared" si="4"/>
        <v>99.86600970873786</v>
      </c>
      <c r="N46" s="200" t="s">
        <v>888</v>
      </c>
    </row>
    <row r="47" spans="1:14" s="201" customFormat="1" ht="15" customHeight="1">
      <c r="A47" s="252">
        <v>14610</v>
      </c>
      <c r="B47" s="252">
        <v>2219</v>
      </c>
      <c r="C47" s="252">
        <v>6121</v>
      </c>
      <c r="D47" s="195">
        <v>45</v>
      </c>
      <c r="E47" s="253" t="s">
        <v>726</v>
      </c>
      <c r="F47" s="236"/>
      <c r="G47" s="237">
        <v>0</v>
      </c>
      <c r="H47" s="238"/>
      <c r="I47" s="245">
        <v>550000</v>
      </c>
      <c r="J47" s="245"/>
      <c r="K47" s="199">
        <f t="shared" si="2"/>
        <v>550000</v>
      </c>
      <c r="L47" s="199">
        <v>530457</v>
      </c>
      <c r="M47" s="199">
        <f t="shared" si="4"/>
        <v>96.44672727272727</v>
      </c>
      <c r="N47" s="200" t="s">
        <v>888</v>
      </c>
    </row>
    <row r="48" spans="1:14" s="201" customFormat="1" ht="15" customHeight="1">
      <c r="A48" s="239">
        <v>11063</v>
      </c>
      <c r="B48" s="239">
        <v>2321</v>
      </c>
      <c r="C48" s="239">
        <v>6121</v>
      </c>
      <c r="D48" s="195">
        <v>46</v>
      </c>
      <c r="E48" s="258" t="s">
        <v>727</v>
      </c>
      <c r="F48" s="236">
        <v>349000</v>
      </c>
      <c r="G48" s="237">
        <v>349000</v>
      </c>
      <c r="H48" s="238">
        <v>-48876275.8</v>
      </c>
      <c r="I48" s="245">
        <v>238127343.2</v>
      </c>
      <c r="J48" s="245"/>
      <c r="K48" s="199">
        <f t="shared" si="2"/>
        <v>238127343.2</v>
      </c>
      <c r="L48" s="199">
        <f>38084298.29+68307878.46+48021408.31</f>
        <v>154413585.06</v>
      </c>
      <c r="M48" s="199">
        <f t="shared" si="4"/>
        <v>64.84496193715566</v>
      </c>
      <c r="N48" s="200" t="s">
        <v>888</v>
      </c>
    </row>
    <row r="49" spans="1:14" s="201" customFormat="1" ht="15" customHeight="1">
      <c r="A49" s="239">
        <v>110631</v>
      </c>
      <c r="B49" s="239">
        <v>2321</v>
      </c>
      <c r="C49" s="239">
        <v>6121</v>
      </c>
      <c r="D49" s="195">
        <v>47</v>
      </c>
      <c r="E49" s="258" t="s">
        <v>727</v>
      </c>
      <c r="F49" s="236"/>
      <c r="G49" s="237">
        <v>0</v>
      </c>
      <c r="H49" s="238"/>
      <c r="I49" s="245">
        <v>169610994.7</v>
      </c>
      <c r="J49" s="245">
        <v>1866497.92</v>
      </c>
      <c r="K49" s="199">
        <f t="shared" si="2"/>
        <v>171477492.61999997</v>
      </c>
      <c r="L49" s="199">
        <f>204959262.23+47184875.57</f>
        <v>252144137.79999998</v>
      </c>
      <c r="M49" s="199">
        <f t="shared" si="4"/>
        <v>147.04211844219117</v>
      </c>
      <c r="N49" s="259" t="s">
        <v>728</v>
      </c>
    </row>
    <row r="50" spans="1:14" s="201" customFormat="1" ht="15" customHeight="1">
      <c r="A50" s="239">
        <v>110632</v>
      </c>
      <c r="B50" s="239">
        <v>2321</v>
      </c>
      <c r="C50" s="239">
        <v>6121</v>
      </c>
      <c r="D50" s="195">
        <v>48</v>
      </c>
      <c r="E50" s="258" t="s">
        <v>727</v>
      </c>
      <c r="F50" s="236"/>
      <c r="G50" s="237">
        <v>0</v>
      </c>
      <c r="H50" s="238"/>
      <c r="I50" s="245">
        <v>9361572</v>
      </c>
      <c r="J50" s="245">
        <f>1100425+1065189</f>
        <v>2165614</v>
      </c>
      <c r="K50" s="199">
        <f aca="true" t="shared" si="5" ref="K50:K73">I50+J50</f>
        <v>11527186</v>
      </c>
      <c r="L50" s="199">
        <f>2621381.98+11386625.68</f>
        <v>14008007.66</v>
      </c>
      <c r="M50" s="199">
        <f t="shared" si="4"/>
        <v>121.52148546922032</v>
      </c>
      <c r="N50" s="259" t="s">
        <v>729</v>
      </c>
    </row>
    <row r="51" spans="1:14" s="201" customFormat="1" ht="15" customHeight="1">
      <c r="A51" s="204">
        <v>14806</v>
      </c>
      <c r="B51" s="204">
        <v>2219</v>
      </c>
      <c r="C51" s="204">
        <v>6121</v>
      </c>
      <c r="D51" s="195">
        <v>49</v>
      </c>
      <c r="E51" s="241" t="s">
        <v>730</v>
      </c>
      <c r="F51" s="204">
        <v>400</v>
      </c>
      <c r="G51" s="237">
        <v>400</v>
      </c>
      <c r="H51" s="238"/>
      <c r="I51" s="245">
        <v>200000</v>
      </c>
      <c r="J51" s="245">
        <v>-200000</v>
      </c>
      <c r="K51" s="199">
        <f t="shared" si="5"/>
        <v>0</v>
      </c>
      <c r="L51" s="199"/>
      <c r="M51" s="199"/>
      <c r="N51" s="200" t="s">
        <v>888</v>
      </c>
    </row>
    <row r="52" spans="1:14" s="201" customFormat="1" ht="15" customHeight="1">
      <c r="A52" s="204">
        <v>14802</v>
      </c>
      <c r="B52" s="204">
        <v>3429</v>
      </c>
      <c r="C52" s="204">
        <v>6121</v>
      </c>
      <c r="D52" s="195">
        <v>50</v>
      </c>
      <c r="E52" s="258" t="s">
        <v>731</v>
      </c>
      <c r="F52" s="243">
        <v>850</v>
      </c>
      <c r="G52" s="244">
        <v>850</v>
      </c>
      <c r="H52" s="245"/>
      <c r="I52" s="245">
        <v>550000</v>
      </c>
      <c r="J52" s="245"/>
      <c r="K52" s="199">
        <f t="shared" si="5"/>
        <v>550000</v>
      </c>
      <c r="L52" s="199">
        <v>548960</v>
      </c>
      <c r="M52" s="199">
        <f>L52/K52*100</f>
        <v>99.81090909090909</v>
      </c>
      <c r="N52" s="200" t="s">
        <v>888</v>
      </c>
    </row>
    <row r="53" spans="1:14" s="201" customFormat="1" ht="15" customHeight="1">
      <c r="A53" s="204">
        <v>14405</v>
      </c>
      <c r="B53" s="204">
        <v>3421</v>
      </c>
      <c r="C53" s="204">
        <v>6121</v>
      </c>
      <c r="D53" s="195">
        <v>51</v>
      </c>
      <c r="E53" s="258" t="s">
        <v>732</v>
      </c>
      <c r="F53" s="243"/>
      <c r="G53" s="244">
        <v>0</v>
      </c>
      <c r="H53" s="245"/>
      <c r="I53" s="245">
        <v>876000</v>
      </c>
      <c r="J53" s="245"/>
      <c r="K53" s="199">
        <f t="shared" si="5"/>
        <v>876000</v>
      </c>
      <c r="L53" s="199">
        <v>875338</v>
      </c>
      <c r="M53" s="199">
        <f>L53/K53*100</f>
        <v>99.9244292237443</v>
      </c>
      <c r="N53" s="200" t="s">
        <v>888</v>
      </c>
    </row>
    <row r="54" spans="1:14" s="201" customFormat="1" ht="15" customHeight="1">
      <c r="A54" s="204">
        <v>14785</v>
      </c>
      <c r="B54" s="204">
        <v>2219</v>
      </c>
      <c r="C54" s="204">
        <v>6121</v>
      </c>
      <c r="D54" s="195">
        <v>52</v>
      </c>
      <c r="E54" s="249" t="s">
        <v>733</v>
      </c>
      <c r="F54" s="236">
        <v>2000</v>
      </c>
      <c r="G54" s="237">
        <v>2000</v>
      </c>
      <c r="H54" s="238"/>
      <c r="I54" s="245">
        <v>240000</v>
      </c>
      <c r="J54" s="245"/>
      <c r="K54" s="199">
        <f t="shared" si="5"/>
        <v>240000</v>
      </c>
      <c r="L54" s="199"/>
      <c r="M54" s="199"/>
      <c r="N54" s="200" t="s">
        <v>888</v>
      </c>
    </row>
    <row r="55" spans="1:14" s="201" customFormat="1" ht="15" customHeight="1">
      <c r="A55" s="204">
        <v>14747</v>
      </c>
      <c r="B55" s="204">
        <v>2212</v>
      </c>
      <c r="C55" s="204">
        <v>6121</v>
      </c>
      <c r="D55" s="195">
        <v>53</v>
      </c>
      <c r="E55" s="249" t="s">
        <v>734</v>
      </c>
      <c r="F55" s="236">
        <v>7000</v>
      </c>
      <c r="G55" s="237">
        <v>7000</v>
      </c>
      <c r="H55" s="238"/>
      <c r="I55" s="245">
        <v>7500000</v>
      </c>
      <c r="J55" s="245">
        <v>-170000</v>
      </c>
      <c r="K55" s="199">
        <f t="shared" si="5"/>
        <v>7330000</v>
      </c>
      <c r="L55" s="199">
        <v>7326913.19</v>
      </c>
      <c r="M55" s="199">
        <f>L55/K55*100</f>
        <v>99.95788799454299</v>
      </c>
      <c r="N55" s="200" t="s">
        <v>888</v>
      </c>
    </row>
    <row r="56" spans="1:14" s="201" customFormat="1" ht="15" customHeight="1">
      <c r="A56" s="260">
        <v>10562</v>
      </c>
      <c r="B56" s="260">
        <v>2321</v>
      </c>
      <c r="C56" s="260">
        <v>6121</v>
      </c>
      <c r="D56" s="195">
        <v>54</v>
      </c>
      <c r="E56" s="261" t="s">
        <v>735</v>
      </c>
      <c r="F56" s="262">
        <v>27821</v>
      </c>
      <c r="G56" s="263">
        <v>27821</v>
      </c>
      <c r="H56" s="264"/>
      <c r="I56" s="265">
        <v>21327000</v>
      </c>
      <c r="J56" s="265"/>
      <c r="K56" s="266">
        <f t="shared" si="5"/>
        <v>21327000</v>
      </c>
      <c r="L56" s="266">
        <f>2118347.26+18806637.26</f>
        <v>20924984.520000003</v>
      </c>
      <c r="M56" s="266">
        <f>L56/K56*100</f>
        <v>98.11499282599523</v>
      </c>
      <c r="N56" s="230" t="s">
        <v>888</v>
      </c>
    </row>
    <row r="57" spans="1:14" s="267" customFormat="1" ht="15" customHeight="1">
      <c r="A57" s="202">
        <v>14811</v>
      </c>
      <c r="B57" s="202">
        <v>6409</v>
      </c>
      <c r="C57" s="202">
        <v>6121</v>
      </c>
      <c r="D57" s="195">
        <v>55</v>
      </c>
      <c r="E57" s="200" t="s">
        <v>736</v>
      </c>
      <c r="F57" s="250">
        <v>10000</v>
      </c>
      <c r="G57" s="198">
        <v>10000</v>
      </c>
      <c r="H57" s="199">
        <v>-3100000</v>
      </c>
      <c r="I57" s="199">
        <v>259800</v>
      </c>
      <c r="J57" s="199">
        <v>-259000</v>
      </c>
      <c r="K57" s="199">
        <f t="shared" si="5"/>
        <v>800</v>
      </c>
      <c r="L57" s="199"/>
      <c r="M57" s="266"/>
      <c r="N57" s="200" t="s">
        <v>888</v>
      </c>
    </row>
    <row r="58" spans="1:14" s="267" customFormat="1" ht="15" customHeight="1">
      <c r="A58" s="202">
        <v>14326</v>
      </c>
      <c r="B58" s="202">
        <v>2221</v>
      </c>
      <c r="C58" s="202">
        <v>6121</v>
      </c>
      <c r="D58" s="195">
        <v>56</v>
      </c>
      <c r="E58" s="200" t="s">
        <v>737</v>
      </c>
      <c r="F58" s="250"/>
      <c r="G58" s="198">
        <v>0</v>
      </c>
      <c r="H58" s="199"/>
      <c r="I58" s="199">
        <v>120000</v>
      </c>
      <c r="J58" s="199"/>
      <c r="K58" s="199">
        <f t="shared" si="5"/>
        <v>120000</v>
      </c>
      <c r="L58" s="199"/>
      <c r="M58" s="266"/>
      <c r="N58" s="200" t="s">
        <v>888</v>
      </c>
    </row>
    <row r="59" spans="1:14" s="267" customFormat="1" ht="15" customHeight="1">
      <c r="A59" s="202">
        <v>14344</v>
      </c>
      <c r="B59" s="202">
        <v>3114</v>
      </c>
      <c r="C59" s="202">
        <v>6121</v>
      </c>
      <c r="D59" s="195">
        <v>57</v>
      </c>
      <c r="E59" s="200" t="s">
        <v>738</v>
      </c>
      <c r="F59" s="250"/>
      <c r="G59" s="198">
        <v>0</v>
      </c>
      <c r="H59" s="199"/>
      <c r="I59" s="199">
        <v>65000</v>
      </c>
      <c r="J59" s="199"/>
      <c r="K59" s="199">
        <f t="shared" si="5"/>
        <v>65000</v>
      </c>
      <c r="L59" s="199">
        <v>61952.38</v>
      </c>
      <c r="M59" s="266">
        <f aca="true" t="shared" si="6" ref="M59:M74">L59/K59*100</f>
        <v>95.31135384615385</v>
      </c>
      <c r="N59" s="200" t="s">
        <v>888</v>
      </c>
    </row>
    <row r="60" spans="1:14" s="267" customFormat="1" ht="15" customHeight="1">
      <c r="A60" s="202">
        <v>14611</v>
      </c>
      <c r="B60" s="202">
        <v>2219</v>
      </c>
      <c r="C60" s="202">
        <v>6121</v>
      </c>
      <c r="D60" s="195">
        <v>58</v>
      </c>
      <c r="E60" s="200" t="s">
        <v>739</v>
      </c>
      <c r="F60" s="250"/>
      <c r="G60" s="198">
        <v>0</v>
      </c>
      <c r="H60" s="199">
        <v>1500000</v>
      </c>
      <c r="I60" s="199">
        <v>2330000</v>
      </c>
      <c r="J60" s="199">
        <v>10000</v>
      </c>
      <c r="K60" s="199">
        <f t="shared" si="5"/>
        <v>2340000</v>
      </c>
      <c r="L60" s="199">
        <v>2309415.64</v>
      </c>
      <c r="M60" s="199">
        <f t="shared" si="6"/>
        <v>98.69297606837607</v>
      </c>
      <c r="N60" s="200" t="s">
        <v>888</v>
      </c>
    </row>
    <row r="61" spans="1:14" s="267" customFormat="1" ht="15" customHeight="1">
      <c r="A61" s="202">
        <v>14608</v>
      </c>
      <c r="B61" s="202">
        <v>2219</v>
      </c>
      <c r="C61" s="202">
        <v>6121</v>
      </c>
      <c r="D61" s="195">
        <v>59</v>
      </c>
      <c r="E61" s="200" t="s">
        <v>740</v>
      </c>
      <c r="F61" s="250"/>
      <c r="G61" s="198">
        <v>0</v>
      </c>
      <c r="H61" s="199"/>
      <c r="I61" s="199">
        <v>250000</v>
      </c>
      <c r="J61" s="199">
        <v>-71000</v>
      </c>
      <c r="K61" s="199">
        <f t="shared" si="5"/>
        <v>179000</v>
      </c>
      <c r="L61" s="199">
        <v>175228.69</v>
      </c>
      <c r="M61" s="199">
        <f t="shared" si="6"/>
        <v>97.89312290502792</v>
      </c>
      <c r="N61" s="200" t="s">
        <v>888</v>
      </c>
    </row>
    <row r="62" spans="1:14" s="201" customFormat="1" ht="15" customHeight="1">
      <c r="A62" s="268">
        <v>14804</v>
      </c>
      <c r="B62" s="268">
        <v>2219</v>
      </c>
      <c r="C62" s="268">
        <v>6121</v>
      </c>
      <c r="D62" s="195">
        <v>60</v>
      </c>
      <c r="E62" s="269" t="s">
        <v>741</v>
      </c>
      <c r="F62" s="243">
        <v>350</v>
      </c>
      <c r="G62" s="244">
        <v>350</v>
      </c>
      <c r="H62" s="245"/>
      <c r="I62" s="245">
        <f>G62*1000</f>
        <v>350000</v>
      </c>
      <c r="J62" s="245"/>
      <c r="K62" s="238">
        <f t="shared" si="5"/>
        <v>350000</v>
      </c>
      <c r="L62" s="238">
        <v>272758.5</v>
      </c>
      <c r="M62" s="199">
        <f t="shared" si="6"/>
        <v>77.931</v>
      </c>
      <c r="N62" s="249" t="s">
        <v>888</v>
      </c>
    </row>
    <row r="63" spans="1:14" s="201" customFormat="1" ht="15" customHeight="1">
      <c r="A63" s="229">
        <v>14620</v>
      </c>
      <c r="B63" s="229">
        <v>2212</v>
      </c>
      <c r="C63" s="229">
        <v>6121</v>
      </c>
      <c r="D63" s="195">
        <v>61</v>
      </c>
      <c r="E63" s="230" t="s">
        <v>742</v>
      </c>
      <c r="F63" s="270">
        <v>4500</v>
      </c>
      <c r="G63" s="198">
        <v>4500</v>
      </c>
      <c r="H63" s="199"/>
      <c r="I63" s="212">
        <v>3800000</v>
      </c>
      <c r="J63" s="212"/>
      <c r="K63" s="199">
        <f t="shared" si="5"/>
        <v>3800000</v>
      </c>
      <c r="L63" s="199">
        <v>3799274.94</v>
      </c>
      <c r="M63" s="199">
        <f t="shared" si="6"/>
        <v>99.98091947368421</v>
      </c>
      <c r="N63" s="200" t="s">
        <v>888</v>
      </c>
    </row>
    <row r="64" spans="1:14" s="201" customFormat="1" ht="15" customHeight="1">
      <c r="A64" s="229">
        <v>14876</v>
      </c>
      <c r="B64" s="229">
        <v>3631</v>
      </c>
      <c r="C64" s="229">
        <v>6121</v>
      </c>
      <c r="D64" s="195">
        <v>62</v>
      </c>
      <c r="E64" s="230" t="s">
        <v>743</v>
      </c>
      <c r="F64" s="270"/>
      <c r="G64" s="198">
        <v>0</v>
      </c>
      <c r="H64" s="199"/>
      <c r="I64" s="212">
        <v>320000</v>
      </c>
      <c r="J64" s="212"/>
      <c r="K64" s="199">
        <f t="shared" si="5"/>
        <v>320000</v>
      </c>
      <c r="L64" s="199">
        <v>319437</v>
      </c>
      <c r="M64" s="199">
        <f t="shared" si="6"/>
        <v>99.8240625</v>
      </c>
      <c r="N64" s="200" t="s">
        <v>888</v>
      </c>
    </row>
    <row r="65" spans="1:14" s="201" customFormat="1" ht="15" customHeight="1">
      <c r="A65" s="202">
        <v>14458</v>
      </c>
      <c r="B65" s="202">
        <v>2212</v>
      </c>
      <c r="C65" s="202">
        <v>6121</v>
      </c>
      <c r="D65" s="195">
        <v>63</v>
      </c>
      <c r="E65" s="271" t="s">
        <v>744</v>
      </c>
      <c r="F65" s="197">
        <v>15500</v>
      </c>
      <c r="G65" s="198">
        <v>2000</v>
      </c>
      <c r="H65" s="199"/>
      <c r="I65" s="212">
        <v>1000000</v>
      </c>
      <c r="J65" s="212">
        <v>-800000</v>
      </c>
      <c r="K65" s="199">
        <f t="shared" si="5"/>
        <v>200000</v>
      </c>
      <c r="L65" s="199">
        <v>190014.5</v>
      </c>
      <c r="M65" s="199">
        <f t="shared" si="6"/>
        <v>95.00725</v>
      </c>
      <c r="N65" s="200" t="s">
        <v>888</v>
      </c>
    </row>
    <row r="66" spans="1:14" s="201" customFormat="1" ht="15" customHeight="1">
      <c r="A66" s="202">
        <v>14523</v>
      </c>
      <c r="B66" s="202">
        <v>2212</v>
      </c>
      <c r="C66" s="202">
        <v>6121</v>
      </c>
      <c r="D66" s="195">
        <v>64</v>
      </c>
      <c r="E66" s="200" t="s">
        <v>745</v>
      </c>
      <c r="F66" s="197">
        <v>17500</v>
      </c>
      <c r="G66" s="198">
        <v>17500</v>
      </c>
      <c r="H66" s="199"/>
      <c r="I66" s="212">
        <v>16251000</v>
      </c>
      <c r="J66" s="212"/>
      <c r="K66" s="199">
        <f t="shared" si="5"/>
        <v>16251000</v>
      </c>
      <c r="L66" s="199">
        <v>16250882.9</v>
      </c>
      <c r="M66" s="199">
        <f t="shared" si="6"/>
        <v>99.99927942895822</v>
      </c>
      <c r="N66" s="200" t="s">
        <v>888</v>
      </c>
    </row>
    <row r="67" spans="1:14" s="201" customFormat="1" ht="15" customHeight="1">
      <c r="A67" s="202">
        <v>14519</v>
      </c>
      <c r="B67" s="202">
        <v>2141</v>
      </c>
      <c r="C67" s="202">
        <v>6121</v>
      </c>
      <c r="D67" s="195">
        <v>65</v>
      </c>
      <c r="E67" s="200" t="s">
        <v>746</v>
      </c>
      <c r="F67" s="197">
        <v>4000</v>
      </c>
      <c r="G67" s="198">
        <v>4000</v>
      </c>
      <c r="H67" s="199"/>
      <c r="I67" s="212">
        <v>1000000</v>
      </c>
      <c r="J67" s="212">
        <f>-650000+70000</f>
        <v>-580000</v>
      </c>
      <c r="K67" s="199">
        <f t="shared" si="5"/>
        <v>420000</v>
      </c>
      <c r="L67" s="199">
        <v>419458</v>
      </c>
      <c r="M67" s="199">
        <f t="shared" si="6"/>
        <v>99.87095238095239</v>
      </c>
      <c r="N67" s="200" t="s">
        <v>888</v>
      </c>
    </row>
    <row r="68" spans="1:14" s="201" customFormat="1" ht="15" customHeight="1">
      <c r="A68" s="202">
        <v>14609</v>
      </c>
      <c r="B68" s="202">
        <v>2219</v>
      </c>
      <c r="C68" s="202">
        <v>6121</v>
      </c>
      <c r="D68" s="195">
        <v>66</v>
      </c>
      <c r="E68" s="200" t="s">
        <v>747</v>
      </c>
      <c r="F68" s="197"/>
      <c r="G68" s="198">
        <v>0</v>
      </c>
      <c r="H68" s="199"/>
      <c r="I68" s="212">
        <v>70000</v>
      </c>
      <c r="J68" s="212">
        <v>-25000</v>
      </c>
      <c r="K68" s="199">
        <f t="shared" si="5"/>
        <v>45000</v>
      </c>
      <c r="L68" s="199">
        <v>44207.31</v>
      </c>
      <c r="M68" s="199">
        <f t="shared" si="6"/>
        <v>98.23846666666665</v>
      </c>
      <c r="N68" s="200" t="s">
        <v>888</v>
      </c>
    </row>
    <row r="69" spans="1:14" s="201" customFormat="1" ht="15" customHeight="1">
      <c r="A69" s="208">
        <v>14803</v>
      </c>
      <c r="B69" s="208">
        <v>3113</v>
      </c>
      <c r="C69" s="208">
        <v>6121</v>
      </c>
      <c r="D69" s="195">
        <v>67</v>
      </c>
      <c r="E69" s="209" t="s">
        <v>748</v>
      </c>
      <c r="F69" s="210">
        <v>8000</v>
      </c>
      <c r="G69" s="211">
        <v>8000</v>
      </c>
      <c r="H69" s="212"/>
      <c r="I69" s="212">
        <f>8294000+290000</f>
        <v>8584000</v>
      </c>
      <c r="J69" s="212"/>
      <c r="K69" s="199">
        <f t="shared" si="5"/>
        <v>8584000</v>
      </c>
      <c r="L69" s="199">
        <v>8365649.33</v>
      </c>
      <c r="M69" s="199">
        <f t="shared" si="6"/>
        <v>97.45630626747437</v>
      </c>
      <c r="N69" s="200" t="s">
        <v>888</v>
      </c>
    </row>
    <row r="70" spans="1:14" s="201" customFormat="1" ht="15" customHeight="1">
      <c r="A70" s="202">
        <v>14513</v>
      </c>
      <c r="B70" s="202">
        <v>3141</v>
      </c>
      <c r="C70" s="202">
        <v>6121</v>
      </c>
      <c r="D70" s="195">
        <v>68</v>
      </c>
      <c r="E70" s="200" t="s">
        <v>749</v>
      </c>
      <c r="F70" s="236">
        <v>11860</v>
      </c>
      <c r="G70" s="237">
        <f>11860+317</f>
        <v>12177</v>
      </c>
      <c r="H70" s="238"/>
      <c r="I70" s="212">
        <v>11668000</v>
      </c>
      <c r="J70" s="212"/>
      <c r="K70" s="199">
        <f t="shared" si="5"/>
        <v>11668000</v>
      </c>
      <c r="L70" s="199">
        <v>11468822.96</v>
      </c>
      <c r="M70" s="199">
        <f t="shared" si="6"/>
        <v>98.2929633184779</v>
      </c>
      <c r="N70" s="200" t="s">
        <v>888</v>
      </c>
    </row>
    <row r="71" spans="1:14" s="201" customFormat="1" ht="15" customHeight="1">
      <c r="A71" s="202">
        <v>14792</v>
      </c>
      <c r="B71" s="202">
        <v>3113</v>
      </c>
      <c r="C71" s="202">
        <v>6121</v>
      </c>
      <c r="D71" s="195">
        <v>69</v>
      </c>
      <c r="E71" s="200" t="s">
        <v>750</v>
      </c>
      <c r="F71" s="236"/>
      <c r="G71" s="237">
        <v>0</v>
      </c>
      <c r="H71" s="238"/>
      <c r="I71" s="212">
        <v>10300000</v>
      </c>
      <c r="J71" s="212">
        <v>-750000</v>
      </c>
      <c r="K71" s="199">
        <f t="shared" si="5"/>
        <v>9550000</v>
      </c>
      <c r="L71" s="199">
        <v>9539690</v>
      </c>
      <c r="M71" s="199">
        <f t="shared" si="6"/>
        <v>99.89204188481675</v>
      </c>
      <c r="N71" s="200" t="s">
        <v>888</v>
      </c>
    </row>
    <row r="72" spans="1:14" s="201" customFormat="1" ht="15" customHeight="1">
      <c r="A72" s="202">
        <v>14215</v>
      </c>
      <c r="B72" s="202">
        <v>3421</v>
      </c>
      <c r="C72" s="202">
        <v>6121</v>
      </c>
      <c r="D72" s="195">
        <v>70</v>
      </c>
      <c r="E72" s="200" t="s">
        <v>751</v>
      </c>
      <c r="F72" s="197">
        <v>5500</v>
      </c>
      <c r="G72" s="198">
        <v>5500</v>
      </c>
      <c r="H72" s="199"/>
      <c r="I72" s="212">
        <v>3675000</v>
      </c>
      <c r="J72" s="212"/>
      <c r="K72" s="199">
        <f t="shared" si="5"/>
        <v>3675000</v>
      </c>
      <c r="L72" s="199">
        <v>3674214</v>
      </c>
      <c r="M72" s="199">
        <f t="shared" si="6"/>
        <v>99.97861224489796</v>
      </c>
      <c r="N72" s="200" t="s">
        <v>888</v>
      </c>
    </row>
    <row r="73" spans="1:14" s="276" customFormat="1" ht="15" customHeight="1" thickBot="1">
      <c r="A73" s="202">
        <v>14807</v>
      </c>
      <c r="B73" s="202">
        <v>3412</v>
      </c>
      <c r="C73" s="202">
        <v>6121</v>
      </c>
      <c r="D73" s="195">
        <v>71</v>
      </c>
      <c r="E73" s="200" t="s">
        <v>183</v>
      </c>
      <c r="F73" s="272">
        <v>450</v>
      </c>
      <c r="G73" s="273">
        <v>450</v>
      </c>
      <c r="H73" s="274"/>
      <c r="I73" s="212">
        <v>501000</v>
      </c>
      <c r="J73" s="212"/>
      <c r="K73" s="199">
        <f t="shared" si="5"/>
        <v>501000</v>
      </c>
      <c r="L73" s="199">
        <v>499382</v>
      </c>
      <c r="M73" s="266">
        <f t="shared" si="6"/>
        <v>99.67704590818364</v>
      </c>
      <c r="N73" s="275" t="s">
        <v>888</v>
      </c>
    </row>
    <row r="74" spans="1:14" s="284" customFormat="1" ht="15" customHeight="1" thickBot="1">
      <c r="A74" s="277"/>
      <c r="B74" s="277"/>
      <c r="C74" s="277"/>
      <c r="D74" s="277"/>
      <c r="E74" s="278" t="s">
        <v>184</v>
      </c>
      <c r="F74" s="279"/>
      <c r="G74" s="280">
        <f aca="true" t="shared" si="7" ref="G74:L74">SUM(G3:G73)</f>
        <v>597953</v>
      </c>
      <c r="H74" s="281">
        <f t="shared" si="7"/>
        <v>-49103880</v>
      </c>
      <c r="I74" s="281">
        <f t="shared" si="7"/>
        <v>696798617.51</v>
      </c>
      <c r="J74" s="281">
        <f t="shared" si="7"/>
        <v>19749111.92</v>
      </c>
      <c r="K74" s="281">
        <f t="shared" si="7"/>
        <v>718320201.43</v>
      </c>
      <c r="L74" s="281">
        <f t="shared" si="7"/>
        <v>714118249.4000001</v>
      </c>
      <c r="M74" s="282">
        <f t="shared" si="6"/>
        <v>99.41503078687822</v>
      </c>
      <c r="N74" s="283"/>
    </row>
    <row r="75" ht="12.75">
      <c r="E75" s="286"/>
    </row>
    <row r="76" ht="12.75">
      <c r="E76" s="286"/>
    </row>
    <row r="77" ht="12.75">
      <c r="E77" s="286"/>
    </row>
    <row r="78" ht="12.75">
      <c r="E78" s="286"/>
    </row>
    <row r="79" ht="12.75">
      <c r="E79" s="286"/>
    </row>
    <row r="80" ht="12.75">
      <c r="E80" s="286"/>
    </row>
    <row r="81" ht="12.75">
      <c r="E81" s="286"/>
    </row>
    <row r="82" ht="12.75">
      <c r="E82" s="286"/>
    </row>
    <row r="83" ht="12.75">
      <c r="E83" s="286"/>
    </row>
    <row r="84" ht="12.75">
      <c r="E84" s="286"/>
    </row>
    <row r="85" ht="12.75">
      <c r="E85" s="286"/>
    </row>
    <row r="86" ht="12.75">
      <c r="E86" s="286"/>
    </row>
    <row r="87" ht="12.75">
      <c r="E87" s="286"/>
    </row>
    <row r="88" ht="12.75">
      <c r="E88" s="286"/>
    </row>
    <row r="89" ht="12.75">
      <c r="E89" s="286"/>
    </row>
    <row r="90" ht="12.75">
      <c r="E90" s="286"/>
    </row>
    <row r="91" ht="12.75">
      <c r="E91" s="286"/>
    </row>
  </sheetData>
  <printOptions/>
  <pageMargins left="0.28" right="0.19" top="0.8267716535433072" bottom="0.5511811023622047" header="0.5118110236220472" footer="0.2362204724409449"/>
  <pageSetup firstPageNumber="10" useFirstPageNumber="1" horizontalDpi="300" verticalDpi="300" orientation="landscape" paperSize="9" scale="80" r:id="rId1"/>
  <headerFooter alignWithMargins="0">
    <oddHeader>&amp;C&amp;"Arial,Tučné"&amp;12Investiční akce na rok 2008 - individuální příslib&amp;RPříloha č. 5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89"/>
  <sheetViews>
    <sheetView zoomScale="90" zoomScaleNormal="90" zoomScaleSheetLayoutView="100" workbookViewId="0" topLeftCell="A1">
      <pane xSplit="5" ySplit="1" topLeftCell="G55" activePane="bottomRight" state="frozen"/>
      <selection pane="topLeft" activeCell="A43" sqref="A43"/>
      <selection pane="topRight" activeCell="A43" sqref="A43"/>
      <selection pane="bottomLeft" activeCell="A43" sqref="A43"/>
      <selection pane="bottomRight" activeCell="G64" sqref="G64"/>
    </sheetView>
  </sheetViews>
  <sheetFormatPr defaultColWidth="9.00390625" defaultRowHeight="12.75" outlineLevelCol="1"/>
  <cols>
    <col min="1" max="1" width="6.25390625" style="285" customWidth="1"/>
    <col min="2" max="3" width="6.00390625" style="285" customWidth="1"/>
    <col min="4" max="4" width="4.75390625" style="285" customWidth="1"/>
    <col min="5" max="5" width="58.125" style="192" customWidth="1"/>
    <col min="6" max="6" width="11.00390625" style="287" hidden="1" customWidth="1"/>
    <col min="7" max="7" width="17.625" style="287" customWidth="1"/>
    <col min="8" max="8" width="19.25390625" style="287" hidden="1" customWidth="1"/>
    <col min="9" max="9" width="15.75390625" style="287" hidden="1" customWidth="1" outlineLevel="1"/>
    <col min="10" max="10" width="16.75390625" style="287" hidden="1" customWidth="1" outlineLevel="1"/>
    <col min="11" max="11" width="15.00390625" style="287" customWidth="1" collapsed="1"/>
    <col min="12" max="12" width="15.00390625" style="287" customWidth="1" outlineLevel="1"/>
    <col min="13" max="13" width="8.75390625" style="287" customWidth="1" outlineLevel="1"/>
    <col min="14" max="14" width="31.625" style="363" customWidth="1"/>
    <col min="15" max="15" width="15.125" style="364" customWidth="1"/>
    <col min="16" max="16384" width="9.125" style="193" customWidth="1"/>
  </cols>
  <sheetData>
    <row r="1" spans="1:14" s="187" customFormat="1" ht="51.75" customHeight="1" thickBot="1">
      <c r="A1" s="184" t="s">
        <v>187</v>
      </c>
      <c r="B1" s="184" t="s">
        <v>880</v>
      </c>
      <c r="C1" s="184" t="s">
        <v>881</v>
      </c>
      <c r="D1" s="184"/>
      <c r="E1" s="184" t="s">
        <v>882</v>
      </c>
      <c r="F1" s="185"/>
      <c r="G1" s="186" t="s">
        <v>188</v>
      </c>
      <c r="H1" s="186" t="s">
        <v>762</v>
      </c>
      <c r="I1" s="186" t="s">
        <v>189</v>
      </c>
      <c r="J1" s="186" t="s">
        <v>762</v>
      </c>
      <c r="K1" s="186" t="s">
        <v>404</v>
      </c>
      <c r="L1" s="186" t="s">
        <v>415</v>
      </c>
      <c r="M1" s="186" t="s">
        <v>182</v>
      </c>
      <c r="N1" s="184" t="s">
        <v>641</v>
      </c>
    </row>
    <row r="2" spans="1:20" s="292" customFormat="1" ht="18.75" customHeight="1">
      <c r="A2" s="188" t="s">
        <v>190</v>
      </c>
      <c r="B2" s="288"/>
      <c r="C2" s="288"/>
      <c r="D2" s="288"/>
      <c r="E2" s="188"/>
      <c r="F2" s="289"/>
      <c r="G2" s="289"/>
      <c r="H2" s="289"/>
      <c r="I2" s="289"/>
      <c r="J2" s="289"/>
      <c r="K2" s="289"/>
      <c r="L2" s="289"/>
      <c r="M2" s="289"/>
      <c r="N2" s="290"/>
      <c r="O2" s="291"/>
      <c r="P2" s="291"/>
      <c r="Q2" s="291"/>
      <c r="R2" s="291"/>
      <c r="S2" s="291"/>
      <c r="T2" s="291"/>
    </row>
    <row r="3" spans="1:20" s="297" customFormat="1" ht="15" customHeight="1">
      <c r="A3" s="195">
        <v>24718</v>
      </c>
      <c r="B3" s="195">
        <v>2212</v>
      </c>
      <c r="C3" s="195">
        <v>6121</v>
      </c>
      <c r="D3" s="195">
        <v>1</v>
      </c>
      <c r="E3" s="209" t="s">
        <v>893</v>
      </c>
      <c r="F3" s="293">
        <v>70</v>
      </c>
      <c r="G3" s="293">
        <v>70</v>
      </c>
      <c r="H3" s="294"/>
      <c r="I3" s="294">
        <v>50000</v>
      </c>
      <c r="J3" s="294"/>
      <c r="K3" s="294">
        <f aca="true" t="shared" si="0" ref="K3:K34">I3+J3</f>
        <v>50000</v>
      </c>
      <c r="L3" s="294">
        <v>23071.4</v>
      </c>
      <c r="M3" s="294">
        <f>L3/K3*100</f>
        <v>46.1428</v>
      </c>
      <c r="N3" s="295" t="s">
        <v>888</v>
      </c>
      <c r="O3" s="296"/>
      <c r="P3" s="296"/>
      <c r="Q3" s="296"/>
      <c r="R3" s="296"/>
      <c r="S3" s="296"/>
      <c r="T3" s="296"/>
    </row>
    <row r="4" spans="1:20" s="297" customFormat="1" ht="15" customHeight="1">
      <c r="A4" s="195">
        <v>24718</v>
      </c>
      <c r="B4" s="195">
        <v>2212</v>
      </c>
      <c r="C4" s="195">
        <v>6121</v>
      </c>
      <c r="D4" s="195">
        <v>2</v>
      </c>
      <c r="E4" s="209" t="s">
        <v>893</v>
      </c>
      <c r="F4" s="293"/>
      <c r="G4" s="293">
        <v>0</v>
      </c>
      <c r="H4" s="294"/>
      <c r="I4" s="294">
        <v>65540</v>
      </c>
      <c r="J4" s="294"/>
      <c r="K4" s="294">
        <f t="shared" si="0"/>
        <v>65540</v>
      </c>
      <c r="L4" s="294">
        <v>65540</v>
      </c>
      <c r="M4" s="294">
        <f>L4/K4*100</f>
        <v>100</v>
      </c>
      <c r="N4" s="298" t="s">
        <v>306</v>
      </c>
      <c r="O4" s="296"/>
      <c r="P4" s="296"/>
      <c r="Q4" s="296"/>
      <c r="R4" s="296"/>
      <c r="S4" s="296"/>
      <c r="T4" s="296"/>
    </row>
    <row r="5" spans="1:20" s="297" customFormat="1" ht="15" customHeight="1">
      <c r="A5" s="195">
        <v>24719</v>
      </c>
      <c r="B5" s="195">
        <v>2212</v>
      </c>
      <c r="C5" s="195">
        <v>6121</v>
      </c>
      <c r="D5" s="195">
        <v>3</v>
      </c>
      <c r="E5" s="209" t="s">
        <v>894</v>
      </c>
      <c r="F5" s="293">
        <v>45</v>
      </c>
      <c r="G5" s="293">
        <v>45</v>
      </c>
      <c r="H5" s="294"/>
      <c r="I5" s="294">
        <v>10000</v>
      </c>
      <c r="J5" s="294"/>
      <c r="K5" s="294">
        <f t="shared" si="0"/>
        <v>10000</v>
      </c>
      <c r="L5" s="294">
        <v>7479</v>
      </c>
      <c r="M5" s="294">
        <f>L5/K5*100</f>
        <v>74.79</v>
      </c>
      <c r="N5" s="295" t="s">
        <v>888</v>
      </c>
      <c r="O5" s="296"/>
      <c r="P5" s="296"/>
      <c r="Q5" s="296"/>
      <c r="R5" s="296"/>
      <c r="S5" s="296"/>
      <c r="T5" s="296"/>
    </row>
    <row r="6" spans="1:20" s="297" customFormat="1" ht="15" customHeight="1">
      <c r="A6" s="299">
        <v>24719</v>
      </c>
      <c r="B6" s="299">
        <v>2212</v>
      </c>
      <c r="C6" s="299">
        <v>6121</v>
      </c>
      <c r="D6" s="195">
        <v>4</v>
      </c>
      <c r="E6" s="209" t="s">
        <v>894</v>
      </c>
      <c r="F6" s="293"/>
      <c r="G6" s="293">
        <v>0</v>
      </c>
      <c r="H6" s="294"/>
      <c r="I6" s="294">
        <v>40460</v>
      </c>
      <c r="J6" s="294"/>
      <c r="K6" s="294">
        <f t="shared" si="0"/>
        <v>40460</v>
      </c>
      <c r="L6" s="294">
        <v>40460</v>
      </c>
      <c r="M6" s="294">
        <f>L6/K6*100</f>
        <v>100</v>
      </c>
      <c r="N6" s="298" t="s">
        <v>307</v>
      </c>
      <c r="O6" s="296"/>
      <c r="P6" s="296"/>
      <c r="Q6" s="296"/>
      <c r="R6" s="296"/>
      <c r="S6" s="296"/>
      <c r="T6" s="296"/>
    </row>
    <row r="7" spans="1:20" s="297" customFormat="1" ht="15" customHeight="1">
      <c r="A7" s="300">
        <v>24766</v>
      </c>
      <c r="B7" s="300">
        <v>2212</v>
      </c>
      <c r="C7" s="300">
        <v>6121</v>
      </c>
      <c r="D7" s="195">
        <v>5</v>
      </c>
      <c r="E7" s="214" t="s">
        <v>191</v>
      </c>
      <c r="F7" s="301">
        <v>70</v>
      </c>
      <c r="G7" s="293">
        <v>70</v>
      </c>
      <c r="H7" s="294"/>
      <c r="I7" s="294">
        <v>101000</v>
      </c>
      <c r="J7" s="294"/>
      <c r="K7" s="294">
        <f t="shared" si="0"/>
        <v>101000</v>
      </c>
      <c r="L7" s="294"/>
      <c r="M7" s="294"/>
      <c r="N7" s="295" t="s">
        <v>888</v>
      </c>
      <c r="O7" s="296"/>
      <c r="P7" s="296"/>
      <c r="Q7" s="296"/>
      <c r="R7" s="296"/>
      <c r="S7" s="296"/>
      <c r="T7" s="296"/>
    </row>
    <row r="8" spans="1:14" s="303" customFormat="1" ht="15" customHeight="1">
      <c r="A8" s="302">
        <v>24767</v>
      </c>
      <c r="B8" s="302">
        <v>2212</v>
      </c>
      <c r="C8" s="302">
        <v>6121</v>
      </c>
      <c r="D8" s="195">
        <v>6</v>
      </c>
      <c r="E8" s="209" t="s">
        <v>192</v>
      </c>
      <c r="F8" s="301">
        <v>70</v>
      </c>
      <c r="G8" s="293">
        <v>70</v>
      </c>
      <c r="H8" s="294"/>
      <c r="I8" s="294">
        <v>94000</v>
      </c>
      <c r="J8" s="294"/>
      <c r="K8" s="294">
        <f t="shared" si="0"/>
        <v>94000</v>
      </c>
      <c r="L8" s="294"/>
      <c r="M8" s="294"/>
      <c r="N8" s="295" t="s">
        <v>888</v>
      </c>
    </row>
    <row r="9" spans="1:20" s="297" customFormat="1" ht="15" customHeight="1">
      <c r="A9" s="302">
        <v>24801</v>
      </c>
      <c r="B9" s="302">
        <v>2212</v>
      </c>
      <c r="C9" s="302">
        <v>6121</v>
      </c>
      <c r="D9" s="195">
        <v>7</v>
      </c>
      <c r="E9" s="209" t="s">
        <v>895</v>
      </c>
      <c r="F9" s="304">
        <v>300</v>
      </c>
      <c r="G9" s="304">
        <v>300</v>
      </c>
      <c r="H9" s="305"/>
      <c r="I9" s="294">
        <f>G9*1000</f>
        <v>300000</v>
      </c>
      <c r="J9" s="294"/>
      <c r="K9" s="294">
        <f t="shared" si="0"/>
        <v>300000</v>
      </c>
      <c r="L9" s="294"/>
      <c r="M9" s="294"/>
      <c r="N9" s="295" t="s">
        <v>888</v>
      </c>
      <c r="O9" s="296"/>
      <c r="P9" s="296"/>
      <c r="Q9" s="296"/>
      <c r="R9" s="296"/>
      <c r="S9" s="296"/>
      <c r="T9" s="296"/>
    </row>
    <row r="10" spans="1:20" s="297" customFormat="1" ht="15" customHeight="1">
      <c r="A10" s="195">
        <v>24686</v>
      </c>
      <c r="B10" s="195">
        <v>2212</v>
      </c>
      <c r="C10" s="195">
        <v>6121</v>
      </c>
      <c r="D10" s="195">
        <v>8</v>
      </c>
      <c r="E10" s="209" t="s">
        <v>193</v>
      </c>
      <c r="F10" s="304">
        <v>143</v>
      </c>
      <c r="G10" s="304">
        <v>143</v>
      </c>
      <c r="H10" s="305"/>
      <c r="I10" s="294">
        <f>G10*1000</f>
        <v>143000</v>
      </c>
      <c r="J10" s="294"/>
      <c r="K10" s="294">
        <f t="shared" si="0"/>
        <v>143000</v>
      </c>
      <c r="L10" s="294">
        <v>142774</v>
      </c>
      <c r="M10" s="294">
        <f>L10/K10*100</f>
        <v>99.84195804195805</v>
      </c>
      <c r="N10" s="295" t="s">
        <v>888</v>
      </c>
      <c r="O10" s="296"/>
      <c r="P10" s="296"/>
      <c r="Q10" s="296"/>
      <c r="R10" s="296"/>
      <c r="S10" s="296"/>
      <c r="T10" s="296"/>
    </row>
    <row r="11" spans="1:20" s="297" customFormat="1" ht="15" customHeight="1">
      <c r="A11" s="208">
        <v>20749</v>
      </c>
      <c r="B11" s="208">
        <v>2219</v>
      </c>
      <c r="C11" s="208">
        <v>6121</v>
      </c>
      <c r="D11" s="195">
        <v>9</v>
      </c>
      <c r="E11" s="209" t="s">
        <v>194</v>
      </c>
      <c r="F11" s="306">
        <v>1000</v>
      </c>
      <c r="G11" s="304">
        <v>1000</v>
      </c>
      <c r="H11" s="305"/>
      <c r="I11" s="294">
        <v>150000</v>
      </c>
      <c r="J11" s="294">
        <v>-150000</v>
      </c>
      <c r="K11" s="294">
        <f t="shared" si="0"/>
        <v>0</v>
      </c>
      <c r="L11" s="294"/>
      <c r="M11" s="294"/>
      <c r="N11" s="295" t="s">
        <v>888</v>
      </c>
      <c r="O11" s="296"/>
      <c r="P11" s="296"/>
      <c r="Q11" s="296"/>
      <c r="R11" s="296"/>
      <c r="S11" s="296"/>
      <c r="T11" s="296"/>
    </row>
    <row r="12" spans="1:20" s="297" customFormat="1" ht="15" customHeight="1">
      <c r="A12" s="195">
        <v>24663</v>
      </c>
      <c r="B12" s="195">
        <v>5512</v>
      </c>
      <c r="C12" s="195">
        <v>6121</v>
      </c>
      <c r="D12" s="195">
        <v>10</v>
      </c>
      <c r="E12" s="209" t="s">
        <v>195</v>
      </c>
      <c r="F12" s="307">
        <v>270</v>
      </c>
      <c r="G12" s="293">
        <v>270</v>
      </c>
      <c r="H12" s="294"/>
      <c r="I12" s="294">
        <f>G12*1000</f>
        <v>270000</v>
      </c>
      <c r="J12" s="294">
        <v>30000</v>
      </c>
      <c r="K12" s="294">
        <f t="shared" si="0"/>
        <v>300000</v>
      </c>
      <c r="L12" s="294">
        <v>277216.5</v>
      </c>
      <c r="M12" s="294">
        <f>L12/K12*100</f>
        <v>92.40549999999999</v>
      </c>
      <c r="N12" s="295" t="s">
        <v>888</v>
      </c>
      <c r="O12" s="296"/>
      <c r="P12" s="296"/>
      <c r="Q12" s="296"/>
      <c r="R12" s="296"/>
      <c r="S12" s="296"/>
      <c r="T12" s="296"/>
    </row>
    <row r="13" spans="1:20" s="297" customFormat="1" ht="15" customHeight="1">
      <c r="A13" s="195">
        <v>24887</v>
      </c>
      <c r="B13" s="195">
        <v>2321</v>
      </c>
      <c r="C13" s="195">
        <v>6121</v>
      </c>
      <c r="D13" s="195">
        <v>11</v>
      </c>
      <c r="E13" s="209" t="s">
        <v>196</v>
      </c>
      <c r="F13" s="307"/>
      <c r="G13" s="293">
        <v>0</v>
      </c>
      <c r="H13" s="294"/>
      <c r="I13" s="294">
        <v>200000</v>
      </c>
      <c r="J13" s="294">
        <v>-200000</v>
      </c>
      <c r="K13" s="294">
        <f t="shared" si="0"/>
        <v>0</v>
      </c>
      <c r="L13" s="294"/>
      <c r="M13" s="294"/>
      <c r="N13" s="295" t="s">
        <v>888</v>
      </c>
      <c r="O13" s="296"/>
      <c r="P13" s="296"/>
      <c r="Q13" s="296"/>
      <c r="R13" s="296"/>
      <c r="S13" s="296"/>
      <c r="T13" s="296"/>
    </row>
    <row r="14" spans="1:20" s="297" customFormat="1" ht="15" customHeight="1">
      <c r="A14" s="302">
        <v>24517</v>
      </c>
      <c r="B14" s="302">
        <v>3635</v>
      </c>
      <c r="C14" s="302">
        <v>6121</v>
      </c>
      <c r="D14" s="195">
        <v>12</v>
      </c>
      <c r="E14" s="209" t="s">
        <v>197</v>
      </c>
      <c r="F14" s="293">
        <v>2000</v>
      </c>
      <c r="G14" s="293">
        <v>2000</v>
      </c>
      <c r="H14" s="294"/>
      <c r="I14" s="294">
        <v>250000</v>
      </c>
      <c r="J14" s="294"/>
      <c r="K14" s="294">
        <f t="shared" si="0"/>
        <v>250000</v>
      </c>
      <c r="L14" s="294">
        <v>152915</v>
      </c>
      <c r="M14" s="294">
        <f aca="true" t="shared" si="1" ref="M14:M19">L14/K14*100</f>
        <v>61.166</v>
      </c>
      <c r="N14" s="295" t="s">
        <v>888</v>
      </c>
      <c r="O14" s="296"/>
      <c r="P14" s="296"/>
      <c r="Q14" s="296"/>
      <c r="R14" s="296"/>
      <c r="S14" s="296"/>
      <c r="T14" s="296"/>
    </row>
    <row r="15" spans="1:20" s="297" customFormat="1" ht="15" customHeight="1">
      <c r="A15" s="195">
        <v>24786</v>
      </c>
      <c r="B15" s="195">
        <v>4351</v>
      </c>
      <c r="C15" s="195">
        <v>6121</v>
      </c>
      <c r="D15" s="195">
        <v>13</v>
      </c>
      <c r="E15" s="209" t="s">
        <v>198</v>
      </c>
      <c r="F15" s="304">
        <v>350</v>
      </c>
      <c r="G15" s="304">
        <v>350</v>
      </c>
      <c r="H15" s="305"/>
      <c r="I15" s="294">
        <v>416000</v>
      </c>
      <c r="J15" s="294"/>
      <c r="K15" s="294">
        <f t="shared" si="0"/>
        <v>416000</v>
      </c>
      <c r="L15" s="294">
        <v>330717</v>
      </c>
      <c r="M15" s="294">
        <f t="shared" si="1"/>
        <v>79.49927884615384</v>
      </c>
      <c r="N15" s="295" t="s">
        <v>888</v>
      </c>
      <c r="O15" s="296"/>
      <c r="P15" s="296"/>
      <c r="Q15" s="296"/>
      <c r="R15" s="296"/>
      <c r="S15" s="296"/>
      <c r="T15" s="296"/>
    </row>
    <row r="16" spans="1:20" s="297" customFormat="1" ht="15" customHeight="1">
      <c r="A16" s="195">
        <v>24871</v>
      </c>
      <c r="B16" s="195">
        <v>2221</v>
      </c>
      <c r="C16" s="195">
        <v>6121</v>
      </c>
      <c r="D16" s="195">
        <v>14</v>
      </c>
      <c r="E16" s="209" t="s">
        <v>199</v>
      </c>
      <c r="F16" s="304"/>
      <c r="G16" s="304">
        <v>0</v>
      </c>
      <c r="H16" s="305"/>
      <c r="I16" s="294">
        <v>98000</v>
      </c>
      <c r="J16" s="294"/>
      <c r="K16" s="294">
        <f t="shared" si="0"/>
        <v>98000</v>
      </c>
      <c r="L16" s="294">
        <v>98020.6</v>
      </c>
      <c r="M16" s="294">
        <f t="shared" si="1"/>
        <v>100.02102040816328</v>
      </c>
      <c r="N16" s="295" t="s">
        <v>888</v>
      </c>
      <c r="O16" s="296"/>
      <c r="P16" s="296"/>
      <c r="Q16" s="296"/>
      <c r="R16" s="296"/>
      <c r="S16" s="296"/>
      <c r="T16" s="296"/>
    </row>
    <row r="17" spans="1:20" s="297" customFormat="1" ht="15" customHeight="1">
      <c r="A17" s="195">
        <v>24872</v>
      </c>
      <c r="B17" s="195">
        <v>2221</v>
      </c>
      <c r="C17" s="195">
        <v>6121</v>
      </c>
      <c r="D17" s="195">
        <v>15</v>
      </c>
      <c r="E17" s="209" t="s">
        <v>248</v>
      </c>
      <c r="F17" s="304"/>
      <c r="G17" s="304">
        <v>0</v>
      </c>
      <c r="H17" s="305"/>
      <c r="I17" s="294">
        <v>92000</v>
      </c>
      <c r="J17" s="294"/>
      <c r="K17" s="294">
        <f t="shared" si="0"/>
        <v>92000</v>
      </c>
      <c r="L17" s="294">
        <v>91380.1</v>
      </c>
      <c r="M17" s="294">
        <f t="shared" si="1"/>
        <v>99.32619565217392</v>
      </c>
      <c r="N17" s="295" t="s">
        <v>888</v>
      </c>
      <c r="O17" s="296"/>
      <c r="P17" s="296"/>
      <c r="Q17" s="296"/>
      <c r="R17" s="296"/>
      <c r="S17" s="296"/>
      <c r="T17" s="296"/>
    </row>
    <row r="18" spans="1:20" s="297" customFormat="1" ht="15" customHeight="1">
      <c r="A18" s="195">
        <v>24853</v>
      </c>
      <c r="B18" s="195">
        <v>2212</v>
      </c>
      <c r="C18" s="195">
        <v>6121</v>
      </c>
      <c r="D18" s="195">
        <v>16</v>
      </c>
      <c r="E18" s="209" t="s">
        <v>249</v>
      </c>
      <c r="F18" s="304"/>
      <c r="G18" s="304">
        <v>0</v>
      </c>
      <c r="H18" s="305"/>
      <c r="I18" s="294">
        <v>350000</v>
      </c>
      <c r="J18" s="294"/>
      <c r="K18" s="294">
        <f t="shared" si="0"/>
        <v>350000</v>
      </c>
      <c r="L18" s="294">
        <v>192750</v>
      </c>
      <c r="M18" s="294">
        <f t="shared" si="1"/>
        <v>55.07142857142857</v>
      </c>
      <c r="N18" s="295" t="s">
        <v>888</v>
      </c>
      <c r="O18" s="296"/>
      <c r="P18" s="296"/>
      <c r="Q18" s="296"/>
      <c r="R18" s="296"/>
      <c r="S18" s="296"/>
      <c r="T18" s="296"/>
    </row>
    <row r="19" spans="1:14" s="313" customFormat="1" ht="15" customHeight="1">
      <c r="A19" s="308">
        <v>24735</v>
      </c>
      <c r="B19" s="308">
        <v>2321</v>
      </c>
      <c r="C19" s="308">
        <v>6121</v>
      </c>
      <c r="D19" s="195">
        <v>17</v>
      </c>
      <c r="E19" s="309" t="s">
        <v>250</v>
      </c>
      <c r="F19" s="310">
        <v>300</v>
      </c>
      <c r="G19" s="310">
        <v>381</v>
      </c>
      <c r="H19" s="311"/>
      <c r="I19" s="294">
        <v>95000</v>
      </c>
      <c r="J19" s="294"/>
      <c r="K19" s="294">
        <f t="shared" si="0"/>
        <v>95000</v>
      </c>
      <c r="L19" s="294">
        <v>80682</v>
      </c>
      <c r="M19" s="294">
        <f t="shared" si="1"/>
        <v>84.92842105263158</v>
      </c>
      <c r="N19" s="312" t="s">
        <v>888</v>
      </c>
    </row>
    <row r="20" spans="1:20" s="297" customFormat="1" ht="15" customHeight="1">
      <c r="A20" s="195">
        <v>24643</v>
      </c>
      <c r="B20" s="302">
        <v>3632</v>
      </c>
      <c r="C20" s="302">
        <v>6121</v>
      </c>
      <c r="D20" s="195">
        <v>18</v>
      </c>
      <c r="E20" s="209" t="s">
        <v>251</v>
      </c>
      <c r="F20" s="301">
        <v>400</v>
      </c>
      <c r="G20" s="293">
        <v>400</v>
      </c>
      <c r="H20" s="294"/>
      <c r="I20" s="294">
        <v>0</v>
      </c>
      <c r="J20" s="294"/>
      <c r="K20" s="294">
        <f t="shared" si="0"/>
        <v>0</v>
      </c>
      <c r="L20" s="294"/>
      <c r="M20" s="294"/>
      <c r="N20" s="295" t="s">
        <v>888</v>
      </c>
      <c r="O20" s="296"/>
      <c r="P20" s="296"/>
      <c r="Q20" s="296"/>
      <c r="R20" s="296"/>
      <c r="S20" s="296"/>
      <c r="T20" s="296"/>
    </row>
    <row r="21" spans="1:20" s="297" customFormat="1" ht="15" customHeight="1">
      <c r="A21" s="302">
        <v>24255</v>
      </c>
      <c r="B21" s="302">
        <v>2219</v>
      </c>
      <c r="C21" s="302">
        <v>6121</v>
      </c>
      <c r="D21" s="195">
        <v>19</v>
      </c>
      <c r="E21" s="209" t="s">
        <v>704</v>
      </c>
      <c r="F21" s="301">
        <v>500</v>
      </c>
      <c r="G21" s="293">
        <v>500</v>
      </c>
      <c r="H21" s="294"/>
      <c r="I21" s="294">
        <v>0</v>
      </c>
      <c r="J21" s="294"/>
      <c r="K21" s="294">
        <f t="shared" si="0"/>
        <v>0</v>
      </c>
      <c r="L21" s="294"/>
      <c r="M21" s="294"/>
      <c r="N21" s="295" t="s">
        <v>888</v>
      </c>
      <c r="O21" s="296"/>
      <c r="P21" s="296"/>
      <c r="Q21" s="296"/>
      <c r="R21" s="296"/>
      <c r="S21" s="296"/>
      <c r="T21" s="296"/>
    </row>
    <row r="22" spans="1:20" s="297" customFormat="1" ht="15" customHeight="1">
      <c r="A22" s="208">
        <v>24390</v>
      </c>
      <c r="B22" s="208">
        <v>6409</v>
      </c>
      <c r="C22" s="208">
        <v>6121</v>
      </c>
      <c r="D22" s="195">
        <v>20</v>
      </c>
      <c r="E22" s="209" t="s">
        <v>710</v>
      </c>
      <c r="F22" s="314">
        <v>200</v>
      </c>
      <c r="G22" s="315">
        <v>200</v>
      </c>
      <c r="H22" s="316"/>
      <c r="I22" s="294">
        <f>G22*1000</f>
        <v>200000</v>
      </c>
      <c r="J22" s="294"/>
      <c r="K22" s="294">
        <f t="shared" si="0"/>
        <v>200000</v>
      </c>
      <c r="L22" s="294"/>
      <c r="M22" s="294"/>
      <c r="N22" s="295" t="s">
        <v>888</v>
      </c>
      <c r="O22" s="296"/>
      <c r="P22" s="296"/>
      <c r="Q22" s="296"/>
      <c r="R22" s="296"/>
      <c r="S22" s="296"/>
      <c r="T22" s="296"/>
    </row>
    <row r="23" spans="1:20" s="297" customFormat="1" ht="15" customHeight="1">
      <c r="A23" s="213">
        <v>24732</v>
      </c>
      <c r="B23" s="213">
        <v>3635</v>
      </c>
      <c r="C23" s="213">
        <v>6121</v>
      </c>
      <c r="D23" s="195">
        <v>21</v>
      </c>
      <c r="E23" s="209" t="s">
        <v>252</v>
      </c>
      <c r="F23" s="304">
        <v>500</v>
      </c>
      <c r="G23" s="304">
        <v>500</v>
      </c>
      <c r="H23" s="305"/>
      <c r="I23" s="294">
        <f>G23*1000</f>
        <v>500000</v>
      </c>
      <c r="J23" s="294"/>
      <c r="K23" s="294">
        <f t="shared" si="0"/>
        <v>500000</v>
      </c>
      <c r="L23" s="294">
        <v>12010</v>
      </c>
      <c r="M23" s="294">
        <f aca="true" t="shared" si="2" ref="M23:M28">L23/K23*100</f>
        <v>2.402</v>
      </c>
      <c r="N23" s="295" t="s">
        <v>888</v>
      </c>
      <c r="O23" s="296"/>
      <c r="P23" s="296"/>
      <c r="Q23" s="296"/>
      <c r="R23" s="296"/>
      <c r="S23" s="296"/>
      <c r="T23" s="296"/>
    </row>
    <row r="24" spans="1:20" s="297" customFormat="1" ht="15" customHeight="1">
      <c r="A24" s="213">
        <v>24866</v>
      </c>
      <c r="B24" s="213">
        <v>2219</v>
      </c>
      <c r="C24" s="213">
        <v>6121</v>
      </c>
      <c r="D24" s="195">
        <v>22</v>
      </c>
      <c r="E24" s="209" t="s">
        <v>253</v>
      </c>
      <c r="F24" s="304"/>
      <c r="G24" s="304">
        <v>0</v>
      </c>
      <c r="H24" s="305"/>
      <c r="I24" s="294">
        <v>430000</v>
      </c>
      <c r="J24" s="294"/>
      <c r="K24" s="294">
        <f t="shared" si="0"/>
        <v>430000</v>
      </c>
      <c r="L24" s="294">
        <v>186420.6</v>
      </c>
      <c r="M24" s="294">
        <f t="shared" si="2"/>
        <v>43.35362790697674</v>
      </c>
      <c r="N24" s="295" t="s">
        <v>888</v>
      </c>
      <c r="O24" s="296"/>
      <c r="P24" s="296"/>
      <c r="Q24" s="296"/>
      <c r="R24" s="296"/>
      <c r="S24" s="296"/>
      <c r="T24" s="296"/>
    </row>
    <row r="25" spans="1:20" s="297" customFormat="1" ht="15" customHeight="1">
      <c r="A25" s="213">
        <v>24194</v>
      </c>
      <c r="B25" s="213">
        <v>2219</v>
      </c>
      <c r="C25" s="213">
        <v>6121</v>
      </c>
      <c r="D25" s="195">
        <v>23</v>
      </c>
      <c r="E25" s="209" t="s">
        <v>254</v>
      </c>
      <c r="F25" s="304"/>
      <c r="G25" s="304">
        <v>0</v>
      </c>
      <c r="H25" s="305"/>
      <c r="I25" s="294">
        <v>600000</v>
      </c>
      <c r="J25" s="294"/>
      <c r="K25" s="294">
        <f t="shared" si="0"/>
        <v>600000</v>
      </c>
      <c r="L25" s="294">
        <v>551873.3</v>
      </c>
      <c r="M25" s="294">
        <f t="shared" si="2"/>
        <v>91.97888333333334</v>
      </c>
      <c r="N25" s="295" t="s">
        <v>888</v>
      </c>
      <c r="O25" s="296"/>
      <c r="P25" s="296"/>
      <c r="Q25" s="296"/>
      <c r="R25" s="296"/>
      <c r="S25" s="296"/>
      <c r="T25" s="296"/>
    </row>
    <row r="26" spans="1:20" s="297" customFormat="1" ht="15" customHeight="1">
      <c r="A26" s="195">
        <v>24394</v>
      </c>
      <c r="B26" s="195">
        <v>2212</v>
      </c>
      <c r="C26" s="195">
        <v>6121</v>
      </c>
      <c r="D26" s="195">
        <v>24</v>
      </c>
      <c r="E26" s="209" t="s">
        <v>255</v>
      </c>
      <c r="F26" s="293">
        <v>125</v>
      </c>
      <c r="G26" s="293">
        <v>125</v>
      </c>
      <c r="H26" s="294"/>
      <c r="I26" s="294">
        <f>G26*1000</f>
        <v>125000</v>
      </c>
      <c r="J26" s="294"/>
      <c r="K26" s="294">
        <f t="shared" si="0"/>
        <v>125000</v>
      </c>
      <c r="L26" s="294">
        <v>122286</v>
      </c>
      <c r="M26" s="294">
        <f t="shared" si="2"/>
        <v>97.8288</v>
      </c>
      <c r="N26" s="295" t="s">
        <v>888</v>
      </c>
      <c r="O26" s="296"/>
      <c r="P26" s="296"/>
      <c r="Q26" s="296"/>
      <c r="R26" s="296"/>
      <c r="S26" s="296"/>
      <c r="T26" s="296"/>
    </row>
    <row r="27" spans="1:20" s="297" customFormat="1" ht="15" customHeight="1">
      <c r="A27" s="195">
        <v>24392</v>
      </c>
      <c r="B27" s="195">
        <v>2321</v>
      </c>
      <c r="C27" s="195">
        <v>6121</v>
      </c>
      <c r="D27" s="195">
        <v>25</v>
      </c>
      <c r="E27" s="209" t="s">
        <v>256</v>
      </c>
      <c r="F27" s="317">
        <v>180</v>
      </c>
      <c r="G27" s="318">
        <v>180</v>
      </c>
      <c r="H27" s="319"/>
      <c r="I27" s="294">
        <v>335000</v>
      </c>
      <c r="J27" s="294"/>
      <c r="K27" s="294">
        <f t="shared" si="0"/>
        <v>335000</v>
      </c>
      <c r="L27" s="294">
        <v>331451.7</v>
      </c>
      <c r="M27" s="294">
        <f t="shared" si="2"/>
        <v>98.94080597014926</v>
      </c>
      <c r="N27" s="295" t="s">
        <v>888</v>
      </c>
      <c r="O27" s="296"/>
      <c r="P27" s="296"/>
      <c r="Q27" s="296"/>
      <c r="R27" s="296"/>
      <c r="S27" s="296"/>
      <c r="T27" s="296"/>
    </row>
    <row r="28" spans="1:20" s="297" customFormat="1" ht="15" customHeight="1">
      <c r="A28" s="299">
        <v>24776</v>
      </c>
      <c r="B28" s="299">
        <v>2321</v>
      </c>
      <c r="C28" s="195">
        <v>6121</v>
      </c>
      <c r="D28" s="195">
        <v>26</v>
      </c>
      <c r="E28" s="209" t="s">
        <v>257</v>
      </c>
      <c r="F28" s="293">
        <v>300</v>
      </c>
      <c r="G28" s="293">
        <v>300</v>
      </c>
      <c r="H28" s="294"/>
      <c r="I28" s="294">
        <v>550000</v>
      </c>
      <c r="J28" s="294"/>
      <c r="K28" s="294">
        <f t="shared" si="0"/>
        <v>550000</v>
      </c>
      <c r="L28" s="294">
        <v>526160</v>
      </c>
      <c r="M28" s="294">
        <f t="shared" si="2"/>
        <v>95.66545454545454</v>
      </c>
      <c r="N28" s="295" t="s">
        <v>888</v>
      </c>
      <c r="O28" s="296"/>
      <c r="P28" s="296"/>
      <c r="Q28" s="296"/>
      <c r="R28" s="296"/>
      <c r="S28" s="296"/>
      <c r="T28" s="296"/>
    </row>
    <row r="29" spans="1:20" s="297" customFormat="1" ht="15" customHeight="1">
      <c r="A29" s="213">
        <v>24763</v>
      </c>
      <c r="B29" s="213">
        <v>3635</v>
      </c>
      <c r="C29" s="208">
        <v>6121</v>
      </c>
      <c r="D29" s="195">
        <v>27</v>
      </c>
      <c r="E29" s="209" t="s">
        <v>258</v>
      </c>
      <c r="F29" s="306">
        <v>225</v>
      </c>
      <c r="G29" s="304">
        <v>225</v>
      </c>
      <c r="H29" s="305"/>
      <c r="I29" s="294">
        <f>G29*1000</f>
        <v>225000</v>
      </c>
      <c r="J29" s="294">
        <v>-225000</v>
      </c>
      <c r="K29" s="294">
        <f t="shared" si="0"/>
        <v>0</v>
      </c>
      <c r="L29" s="294"/>
      <c r="M29" s="294"/>
      <c r="N29" s="295" t="s">
        <v>888</v>
      </c>
      <c r="O29" s="296"/>
      <c r="P29" s="296"/>
      <c r="Q29" s="296"/>
      <c r="R29" s="296"/>
      <c r="S29" s="296"/>
      <c r="T29" s="296"/>
    </row>
    <row r="30" spans="1:20" s="297" customFormat="1" ht="15" customHeight="1">
      <c r="A30" s="213">
        <v>24878</v>
      </c>
      <c r="B30" s="213">
        <v>2219</v>
      </c>
      <c r="C30" s="208">
        <v>6121</v>
      </c>
      <c r="D30" s="195">
        <v>28</v>
      </c>
      <c r="E30" s="209" t="s">
        <v>259</v>
      </c>
      <c r="F30" s="306"/>
      <c r="G30" s="304">
        <v>0</v>
      </c>
      <c r="H30" s="305"/>
      <c r="I30" s="294">
        <v>155000</v>
      </c>
      <c r="J30" s="294"/>
      <c r="K30" s="294">
        <f t="shared" si="0"/>
        <v>155000</v>
      </c>
      <c r="L30" s="294">
        <v>122273</v>
      </c>
      <c r="M30" s="294">
        <f>L30/K30*100</f>
        <v>78.88580645161291</v>
      </c>
      <c r="N30" s="295" t="s">
        <v>888</v>
      </c>
      <c r="O30" s="296"/>
      <c r="P30" s="296"/>
      <c r="Q30" s="296"/>
      <c r="R30" s="296"/>
      <c r="S30" s="296"/>
      <c r="T30" s="296"/>
    </row>
    <row r="31" spans="1:20" s="297" customFormat="1" ht="15" customHeight="1">
      <c r="A31" s="302">
        <v>24774</v>
      </c>
      <c r="B31" s="302">
        <v>2212</v>
      </c>
      <c r="C31" s="302">
        <v>6121</v>
      </c>
      <c r="D31" s="195">
        <v>29</v>
      </c>
      <c r="E31" s="209" t="s">
        <v>260</v>
      </c>
      <c r="F31" s="301">
        <v>3000</v>
      </c>
      <c r="G31" s="293">
        <v>3000</v>
      </c>
      <c r="H31" s="294">
        <v>-2500000</v>
      </c>
      <c r="I31" s="294">
        <v>150000</v>
      </c>
      <c r="J31" s="294"/>
      <c r="K31" s="294">
        <f t="shared" si="0"/>
        <v>150000</v>
      </c>
      <c r="L31" s="294">
        <v>609</v>
      </c>
      <c r="M31" s="294">
        <f>L31/K31*100</f>
        <v>0.406</v>
      </c>
      <c r="N31" s="295" t="s">
        <v>888</v>
      </c>
      <c r="O31" s="296"/>
      <c r="P31" s="296"/>
      <c r="Q31" s="296"/>
      <c r="R31" s="296"/>
      <c r="S31" s="296"/>
      <c r="T31" s="296"/>
    </row>
    <row r="32" spans="1:20" s="297" customFormat="1" ht="15" customHeight="1">
      <c r="A32" s="300">
        <v>24315</v>
      </c>
      <c r="B32" s="300">
        <v>2219</v>
      </c>
      <c r="C32" s="300">
        <v>6121</v>
      </c>
      <c r="D32" s="195">
        <v>30</v>
      </c>
      <c r="E32" s="209" t="s">
        <v>261</v>
      </c>
      <c r="F32" s="301"/>
      <c r="G32" s="293">
        <v>0</v>
      </c>
      <c r="H32" s="294"/>
      <c r="I32" s="294">
        <v>80000</v>
      </c>
      <c r="J32" s="294"/>
      <c r="K32" s="294">
        <f t="shared" si="0"/>
        <v>80000</v>
      </c>
      <c r="L32" s="294">
        <v>39865</v>
      </c>
      <c r="M32" s="294">
        <f>L32/K32*100</f>
        <v>49.83125</v>
      </c>
      <c r="N32" s="295" t="s">
        <v>888</v>
      </c>
      <c r="O32" s="296"/>
      <c r="P32" s="296"/>
      <c r="Q32" s="296"/>
      <c r="R32" s="296"/>
      <c r="S32" s="296"/>
      <c r="T32" s="296"/>
    </row>
    <row r="33" spans="1:20" s="297" customFormat="1" ht="15" customHeight="1">
      <c r="A33" s="300">
        <v>24863</v>
      </c>
      <c r="B33" s="300">
        <v>2219</v>
      </c>
      <c r="C33" s="300">
        <v>6121</v>
      </c>
      <c r="D33" s="195">
        <v>31</v>
      </c>
      <c r="E33" s="209" t="s">
        <v>262</v>
      </c>
      <c r="F33" s="301"/>
      <c r="G33" s="293">
        <v>0</v>
      </c>
      <c r="H33" s="294"/>
      <c r="I33" s="294">
        <v>231000</v>
      </c>
      <c r="J33" s="294"/>
      <c r="K33" s="294">
        <f t="shared" si="0"/>
        <v>231000</v>
      </c>
      <c r="L33" s="294">
        <v>230979</v>
      </c>
      <c r="M33" s="294">
        <f>L33/K33*100</f>
        <v>99.99090909090908</v>
      </c>
      <c r="N33" s="295" t="s">
        <v>888</v>
      </c>
      <c r="O33" s="296"/>
      <c r="P33" s="296"/>
      <c r="Q33" s="296"/>
      <c r="R33" s="296"/>
      <c r="S33" s="296"/>
      <c r="T33" s="296"/>
    </row>
    <row r="34" spans="1:20" s="297" customFormat="1" ht="15" customHeight="1">
      <c r="A34" s="300">
        <v>24865</v>
      </c>
      <c r="B34" s="300">
        <v>2219</v>
      </c>
      <c r="C34" s="300">
        <v>6121</v>
      </c>
      <c r="D34" s="195">
        <v>32</v>
      </c>
      <c r="E34" s="209" t="s">
        <v>263</v>
      </c>
      <c r="F34" s="301"/>
      <c r="G34" s="293">
        <v>0</v>
      </c>
      <c r="H34" s="294"/>
      <c r="I34" s="294">
        <v>900000</v>
      </c>
      <c r="J34" s="294"/>
      <c r="K34" s="294">
        <f t="shared" si="0"/>
        <v>900000</v>
      </c>
      <c r="L34" s="294">
        <v>831334</v>
      </c>
      <c r="M34" s="294">
        <f>L34/K34*100</f>
        <v>92.37044444444444</v>
      </c>
      <c r="N34" s="295" t="s">
        <v>888</v>
      </c>
      <c r="O34" s="296"/>
      <c r="P34" s="296"/>
      <c r="Q34" s="296"/>
      <c r="R34" s="296"/>
      <c r="S34" s="296"/>
      <c r="T34" s="296"/>
    </row>
    <row r="35" spans="1:20" s="297" customFormat="1" ht="15" customHeight="1">
      <c r="A35" s="299">
        <v>24575</v>
      </c>
      <c r="B35" s="299">
        <v>2212</v>
      </c>
      <c r="C35" s="299">
        <v>6121</v>
      </c>
      <c r="D35" s="195">
        <v>33</v>
      </c>
      <c r="E35" s="209" t="s">
        <v>264</v>
      </c>
      <c r="F35" s="301">
        <v>1725</v>
      </c>
      <c r="G35" s="293">
        <v>1725</v>
      </c>
      <c r="H35" s="294"/>
      <c r="I35" s="294">
        <f>G35*1000</f>
        <v>1725000</v>
      </c>
      <c r="J35" s="294">
        <v>-1580000</v>
      </c>
      <c r="K35" s="294">
        <f aca="true" t="shared" si="3" ref="K35:K66">I35+J35</f>
        <v>145000</v>
      </c>
      <c r="L35" s="294"/>
      <c r="M35" s="294"/>
      <c r="N35" s="295" t="s">
        <v>888</v>
      </c>
      <c r="O35" s="296"/>
      <c r="P35" s="296"/>
      <c r="Q35" s="296"/>
      <c r="R35" s="296"/>
      <c r="S35" s="296"/>
      <c r="T35" s="296"/>
    </row>
    <row r="36" spans="1:20" s="322" customFormat="1" ht="15" customHeight="1">
      <c r="A36" s="195">
        <v>24791</v>
      </c>
      <c r="B36" s="195">
        <v>3111</v>
      </c>
      <c r="C36" s="195">
        <v>6121</v>
      </c>
      <c r="D36" s="195">
        <v>34</v>
      </c>
      <c r="E36" s="209" t="s">
        <v>265</v>
      </c>
      <c r="F36" s="304">
        <v>40</v>
      </c>
      <c r="G36" s="304">
        <v>40</v>
      </c>
      <c r="H36" s="305"/>
      <c r="I36" s="294">
        <v>116000</v>
      </c>
      <c r="J36" s="294"/>
      <c r="K36" s="294">
        <f t="shared" si="3"/>
        <v>116000</v>
      </c>
      <c r="L36" s="294">
        <v>115608.5</v>
      </c>
      <c r="M36" s="294">
        <f>L36/K36*100</f>
        <v>99.6625</v>
      </c>
      <c r="N36" s="295" t="s">
        <v>888</v>
      </c>
      <c r="O36" s="320"/>
      <c r="P36" s="321"/>
      <c r="Q36" s="321"/>
      <c r="R36" s="321"/>
      <c r="S36" s="321"/>
      <c r="T36" s="321"/>
    </row>
    <row r="37" spans="1:20" s="322" customFormat="1" ht="15" customHeight="1">
      <c r="A37" s="243">
        <v>24796</v>
      </c>
      <c r="B37" s="243">
        <v>3111</v>
      </c>
      <c r="C37" s="323">
        <v>6121</v>
      </c>
      <c r="D37" s="195">
        <v>35</v>
      </c>
      <c r="E37" s="246" t="s">
        <v>266</v>
      </c>
      <c r="F37" s="306">
        <v>100</v>
      </c>
      <c r="G37" s="304">
        <v>100</v>
      </c>
      <c r="H37" s="305"/>
      <c r="I37" s="294">
        <v>160000</v>
      </c>
      <c r="J37" s="294"/>
      <c r="K37" s="294">
        <f t="shared" si="3"/>
        <v>160000</v>
      </c>
      <c r="L37" s="294">
        <v>157936.8</v>
      </c>
      <c r="M37" s="294">
        <f>L37/K37*100</f>
        <v>98.7105</v>
      </c>
      <c r="N37" s="295" t="s">
        <v>888</v>
      </c>
      <c r="O37" s="320"/>
      <c r="P37" s="321"/>
      <c r="Q37" s="321"/>
      <c r="R37" s="321"/>
      <c r="S37" s="321"/>
      <c r="T37" s="321"/>
    </row>
    <row r="38" spans="1:20" s="322" customFormat="1" ht="15" customHeight="1">
      <c r="A38" s="195">
        <v>24514</v>
      </c>
      <c r="B38" s="195">
        <v>3141</v>
      </c>
      <c r="C38" s="195">
        <v>6121</v>
      </c>
      <c r="D38" s="195">
        <v>36</v>
      </c>
      <c r="E38" s="209" t="s">
        <v>267</v>
      </c>
      <c r="F38" s="293">
        <v>75</v>
      </c>
      <c r="G38" s="293">
        <v>75</v>
      </c>
      <c r="H38" s="294"/>
      <c r="I38" s="294">
        <f>G38*1000</f>
        <v>75000</v>
      </c>
      <c r="J38" s="294"/>
      <c r="K38" s="294">
        <f t="shared" si="3"/>
        <v>75000</v>
      </c>
      <c r="L38" s="294">
        <v>47564.8</v>
      </c>
      <c r="M38" s="294">
        <f>L38/K38*100</f>
        <v>63.41973333333334</v>
      </c>
      <c r="N38" s="295" t="s">
        <v>888</v>
      </c>
      <c r="O38" s="320"/>
      <c r="P38" s="321"/>
      <c r="Q38" s="321"/>
      <c r="R38" s="321"/>
      <c r="S38" s="321"/>
      <c r="T38" s="321"/>
    </row>
    <row r="39" spans="1:20" s="322" customFormat="1" ht="15" customHeight="1">
      <c r="A39" s="195">
        <v>24294</v>
      </c>
      <c r="B39" s="195">
        <v>3429</v>
      </c>
      <c r="C39" s="195">
        <v>6121</v>
      </c>
      <c r="D39" s="195">
        <v>37</v>
      </c>
      <c r="E39" s="209" t="s">
        <v>268</v>
      </c>
      <c r="F39" s="301">
        <v>150</v>
      </c>
      <c r="G39" s="293">
        <v>150</v>
      </c>
      <c r="H39" s="294"/>
      <c r="I39" s="294">
        <f>G39*1000</f>
        <v>150000</v>
      </c>
      <c r="J39" s="294"/>
      <c r="K39" s="294">
        <f t="shared" si="3"/>
        <v>150000</v>
      </c>
      <c r="L39" s="294"/>
      <c r="M39" s="294"/>
      <c r="N39" s="295" t="s">
        <v>888</v>
      </c>
      <c r="O39" s="320"/>
      <c r="P39" s="321"/>
      <c r="Q39" s="321"/>
      <c r="R39" s="321"/>
      <c r="S39" s="321"/>
      <c r="T39" s="321"/>
    </row>
    <row r="40" spans="1:20" s="322" customFormat="1" ht="15" customHeight="1">
      <c r="A40" s="302">
        <v>24800</v>
      </c>
      <c r="B40" s="302">
        <v>2321</v>
      </c>
      <c r="C40" s="302">
        <v>6121</v>
      </c>
      <c r="D40" s="195">
        <v>38</v>
      </c>
      <c r="E40" s="324" t="s">
        <v>269</v>
      </c>
      <c r="F40" s="301">
        <v>600</v>
      </c>
      <c r="G40" s="293">
        <v>600</v>
      </c>
      <c r="H40" s="294"/>
      <c r="I40" s="294">
        <v>0</v>
      </c>
      <c r="J40" s="294"/>
      <c r="K40" s="294">
        <f t="shared" si="3"/>
        <v>0</v>
      </c>
      <c r="L40" s="294"/>
      <c r="M40" s="294"/>
      <c r="N40" s="295" t="s">
        <v>888</v>
      </c>
      <c r="O40" s="320"/>
      <c r="P40" s="321"/>
      <c r="Q40" s="321"/>
      <c r="R40" s="321"/>
      <c r="S40" s="321"/>
      <c r="T40" s="321"/>
    </row>
    <row r="41" spans="1:20" s="322" customFormat="1" ht="15" customHeight="1">
      <c r="A41" s="302">
        <v>24800</v>
      </c>
      <c r="B41" s="302">
        <v>2212</v>
      </c>
      <c r="C41" s="302">
        <v>6121</v>
      </c>
      <c r="D41" s="195">
        <v>39</v>
      </c>
      <c r="E41" s="324" t="s">
        <v>270</v>
      </c>
      <c r="F41" s="301"/>
      <c r="G41" s="293">
        <v>0</v>
      </c>
      <c r="H41" s="294"/>
      <c r="I41" s="294">
        <v>400000</v>
      </c>
      <c r="J41" s="294">
        <v>-200000</v>
      </c>
      <c r="K41" s="294">
        <f t="shared" si="3"/>
        <v>200000</v>
      </c>
      <c r="L41" s="294">
        <v>143020</v>
      </c>
      <c r="M41" s="294">
        <f>L41/K41*100</f>
        <v>71.50999999999999</v>
      </c>
      <c r="N41" s="295" t="s">
        <v>888</v>
      </c>
      <c r="O41" s="320"/>
      <c r="P41" s="321"/>
      <c r="Q41" s="321"/>
      <c r="R41" s="321"/>
      <c r="S41" s="321"/>
      <c r="T41" s="321"/>
    </row>
    <row r="42" spans="1:20" s="322" customFormat="1" ht="15" customHeight="1">
      <c r="A42" s="302">
        <v>24455</v>
      </c>
      <c r="B42" s="302">
        <v>2212</v>
      </c>
      <c r="C42" s="302">
        <v>6121</v>
      </c>
      <c r="D42" s="195">
        <v>40</v>
      </c>
      <c r="E42" s="325" t="s">
        <v>271</v>
      </c>
      <c r="F42" s="301">
        <v>500</v>
      </c>
      <c r="G42" s="293">
        <v>500</v>
      </c>
      <c r="H42" s="294"/>
      <c r="I42" s="294">
        <f>G42*1000</f>
        <v>500000</v>
      </c>
      <c r="J42" s="294">
        <v>-500000</v>
      </c>
      <c r="K42" s="294">
        <f t="shared" si="3"/>
        <v>0</v>
      </c>
      <c r="L42" s="294"/>
      <c r="M42" s="294"/>
      <c r="N42" s="295" t="s">
        <v>888</v>
      </c>
      <c r="O42" s="320"/>
      <c r="P42" s="321"/>
      <c r="Q42" s="321"/>
      <c r="R42" s="321"/>
      <c r="S42" s="321"/>
      <c r="T42" s="321"/>
    </row>
    <row r="43" spans="1:15" s="321" customFormat="1" ht="15" customHeight="1">
      <c r="A43" s="208">
        <v>20969</v>
      </c>
      <c r="B43" s="208">
        <v>2212</v>
      </c>
      <c r="C43" s="326">
        <v>6121</v>
      </c>
      <c r="D43" s="195">
        <v>41</v>
      </c>
      <c r="E43" s="209" t="s">
        <v>272</v>
      </c>
      <c r="F43" s="304">
        <v>300</v>
      </c>
      <c r="G43" s="304">
        <v>300</v>
      </c>
      <c r="H43" s="305"/>
      <c r="I43" s="294">
        <v>560000</v>
      </c>
      <c r="J43" s="294">
        <v>-250000</v>
      </c>
      <c r="K43" s="294">
        <f t="shared" si="3"/>
        <v>310000</v>
      </c>
      <c r="L43" s="294">
        <v>295120</v>
      </c>
      <c r="M43" s="294">
        <f aca="true" t="shared" si="4" ref="M43:M50">L43/K43*100</f>
        <v>95.19999999999999</v>
      </c>
      <c r="N43" s="295" t="s">
        <v>888</v>
      </c>
      <c r="O43" s="320"/>
    </row>
    <row r="44" spans="1:20" s="322" customFormat="1" ht="15" customHeight="1">
      <c r="A44" s="195">
        <v>24818</v>
      </c>
      <c r="B44" s="195">
        <v>3429</v>
      </c>
      <c r="C44" s="195">
        <v>6121</v>
      </c>
      <c r="D44" s="195">
        <v>42</v>
      </c>
      <c r="E44" s="209" t="s">
        <v>273</v>
      </c>
      <c r="F44" s="293">
        <v>2298</v>
      </c>
      <c r="G44" s="293">
        <v>2298</v>
      </c>
      <c r="H44" s="294"/>
      <c r="I44" s="294">
        <v>2828000</v>
      </c>
      <c r="J44" s="294">
        <v>377000</v>
      </c>
      <c r="K44" s="294">
        <f t="shared" si="3"/>
        <v>3205000</v>
      </c>
      <c r="L44" s="294">
        <v>3204890</v>
      </c>
      <c r="M44" s="294">
        <f t="shared" si="4"/>
        <v>99.99656786271451</v>
      </c>
      <c r="N44" s="295" t="s">
        <v>888</v>
      </c>
      <c r="O44" s="320"/>
      <c r="P44" s="321"/>
      <c r="Q44" s="321"/>
      <c r="R44" s="321"/>
      <c r="S44" s="321"/>
      <c r="T44" s="321"/>
    </row>
    <row r="45" spans="1:20" s="322" customFormat="1" ht="15" customHeight="1">
      <c r="A45" s="195">
        <v>24747</v>
      </c>
      <c r="B45" s="195">
        <v>2212</v>
      </c>
      <c r="C45" s="195">
        <v>6121</v>
      </c>
      <c r="D45" s="195">
        <v>43</v>
      </c>
      <c r="E45" s="209" t="s">
        <v>734</v>
      </c>
      <c r="F45" s="301">
        <v>120</v>
      </c>
      <c r="G45" s="293">
        <v>120</v>
      </c>
      <c r="H45" s="294"/>
      <c r="I45" s="294">
        <f>G45*1000</f>
        <v>120000</v>
      </c>
      <c r="J45" s="294"/>
      <c r="K45" s="294">
        <f t="shared" si="3"/>
        <v>120000</v>
      </c>
      <c r="L45" s="294">
        <v>118773.9</v>
      </c>
      <c r="M45" s="294">
        <f t="shared" si="4"/>
        <v>98.97824999999999</v>
      </c>
      <c r="N45" s="295" t="s">
        <v>888</v>
      </c>
      <c r="O45" s="320"/>
      <c r="P45" s="321"/>
      <c r="Q45" s="321"/>
      <c r="R45" s="321"/>
      <c r="S45" s="321"/>
      <c r="T45" s="321"/>
    </row>
    <row r="46" spans="1:15" s="329" customFormat="1" ht="15" customHeight="1">
      <c r="A46" s="308">
        <v>24740</v>
      </c>
      <c r="B46" s="308">
        <v>2321</v>
      </c>
      <c r="C46" s="308">
        <v>6121</v>
      </c>
      <c r="D46" s="195">
        <v>44</v>
      </c>
      <c r="E46" s="309" t="s">
        <v>274</v>
      </c>
      <c r="F46" s="327">
        <v>720</v>
      </c>
      <c r="G46" s="310">
        <v>1000</v>
      </c>
      <c r="H46" s="311"/>
      <c r="I46" s="294">
        <v>300000</v>
      </c>
      <c r="J46" s="294"/>
      <c r="K46" s="294">
        <f t="shared" si="3"/>
        <v>300000</v>
      </c>
      <c r="L46" s="294">
        <v>275604</v>
      </c>
      <c r="M46" s="294">
        <f t="shared" si="4"/>
        <v>91.86800000000001</v>
      </c>
      <c r="N46" s="312" t="s">
        <v>888</v>
      </c>
      <c r="O46" s="328"/>
    </row>
    <row r="47" spans="1:15" s="329" customFormat="1" ht="15" customHeight="1">
      <c r="A47" s="308">
        <v>24864</v>
      </c>
      <c r="B47" s="308">
        <v>2212</v>
      </c>
      <c r="C47" s="308">
        <v>6121</v>
      </c>
      <c r="D47" s="195">
        <v>45</v>
      </c>
      <c r="E47" s="309" t="s">
        <v>275</v>
      </c>
      <c r="F47" s="327"/>
      <c r="G47" s="310">
        <v>0</v>
      </c>
      <c r="H47" s="311"/>
      <c r="I47" s="294">
        <v>1396750</v>
      </c>
      <c r="J47" s="294"/>
      <c r="K47" s="294">
        <f t="shared" si="3"/>
        <v>1396750</v>
      </c>
      <c r="L47" s="294">
        <v>1257711</v>
      </c>
      <c r="M47" s="294">
        <f t="shared" si="4"/>
        <v>90.04553427599785</v>
      </c>
      <c r="N47" s="312" t="s">
        <v>888</v>
      </c>
      <c r="O47" s="328"/>
    </row>
    <row r="48" spans="1:20" s="322" customFormat="1" ht="15" customHeight="1">
      <c r="A48" s="195">
        <v>24188</v>
      </c>
      <c r="B48" s="195">
        <v>2333</v>
      </c>
      <c r="C48" s="195">
        <v>6121</v>
      </c>
      <c r="D48" s="195">
        <v>46</v>
      </c>
      <c r="E48" s="209" t="s">
        <v>276</v>
      </c>
      <c r="F48" s="301">
        <v>950</v>
      </c>
      <c r="G48" s="293">
        <v>1535</v>
      </c>
      <c r="H48" s="294"/>
      <c r="I48" s="294">
        <v>942000</v>
      </c>
      <c r="J48" s="294"/>
      <c r="K48" s="294">
        <f t="shared" si="3"/>
        <v>942000</v>
      </c>
      <c r="L48" s="294">
        <v>933055.2</v>
      </c>
      <c r="M48" s="294">
        <f t="shared" si="4"/>
        <v>99.05044585987261</v>
      </c>
      <c r="N48" s="295" t="s">
        <v>888</v>
      </c>
      <c r="O48" s="320"/>
      <c r="P48" s="321"/>
      <c r="Q48" s="321"/>
      <c r="R48" s="321"/>
      <c r="S48" s="321"/>
      <c r="T48" s="321"/>
    </row>
    <row r="49" spans="1:20" s="322" customFormat="1" ht="15" customHeight="1">
      <c r="A49" s="195">
        <v>24759</v>
      </c>
      <c r="B49" s="195">
        <v>2321</v>
      </c>
      <c r="C49" s="195">
        <v>6121</v>
      </c>
      <c r="D49" s="195">
        <v>47</v>
      </c>
      <c r="E49" s="209" t="s">
        <v>277</v>
      </c>
      <c r="F49" s="293">
        <v>130</v>
      </c>
      <c r="G49" s="293">
        <v>130</v>
      </c>
      <c r="H49" s="294">
        <v>-34120</v>
      </c>
      <c r="I49" s="294">
        <v>115880</v>
      </c>
      <c r="J49" s="294"/>
      <c r="K49" s="294">
        <f t="shared" si="3"/>
        <v>115880</v>
      </c>
      <c r="L49" s="294">
        <f>84180+22477</f>
        <v>106657</v>
      </c>
      <c r="M49" s="294">
        <f t="shared" si="4"/>
        <v>92.04090438384536</v>
      </c>
      <c r="N49" s="295" t="s">
        <v>888</v>
      </c>
      <c r="O49" s="320"/>
      <c r="P49" s="321"/>
      <c r="Q49" s="321"/>
      <c r="R49" s="321"/>
      <c r="S49" s="321"/>
      <c r="T49" s="321"/>
    </row>
    <row r="50" spans="1:20" s="322" customFormat="1" ht="15" customHeight="1">
      <c r="A50" s="195">
        <v>24880</v>
      </c>
      <c r="B50" s="195">
        <v>6171</v>
      </c>
      <c r="C50" s="195">
        <v>6122</v>
      </c>
      <c r="D50" s="195">
        <v>48</v>
      </c>
      <c r="E50" s="209" t="s">
        <v>278</v>
      </c>
      <c r="F50" s="293"/>
      <c r="G50" s="293">
        <v>0</v>
      </c>
      <c r="H50" s="294"/>
      <c r="I50" s="294">
        <v>72000</v>
      </c>
      <c r="J50" s="294">
        <v>400000</v>
      </c>
      <c r="K50" s="294">
        <f t="shared" si="3"/>
        <v>472000</v>
      </c>
      <c r="L50" s="294">
        <v>470078.6</v>
      </c>
      <c r="M50" s="294">
        <f t="shared" si="4"/>
        <v>99.59292372881356</v>
      </c>
      <c r="N50" s="295" t="s">
        <v>888</v>
      </c>
      <c r="O50" s="320"/>
      <c r="P50" s="321"/>
      <c r="Q50" s="321"/>
      <c r="R50" s="321"/>
      <c r="S50" s="321"/>
      <c r="T50" s="321"/>
    </row>
    <row r="51" spans="1:20" s="322" customFormat="1" ht="15" customHeight="1">
      <c r="A51" s="330">
        <v>24773</v>
      </c>
      <c r="B51" s="330">
        <v>2212</v>
      </c>
      <c r="C51" s="330">
        <v>6121</v>
      </c>
      <c r="D51" s="195">
        <v>49</v>
      </c>
      <c r="E51" s="200" t="s">
        <v>279</v>
      </c>
      <c r="F51" s="331">
        <v>200</v>
      </c>
      <c r="G51" s="211">
        <v>200</v>
      </c>
      <c r="H51" s="212"/>
      <c r="I51" s="294">
        <v>0</v>
      </c>
      <c r="J51" s="294"/>
      <c r="K51" s="294">
        <f t="shared" si="3"/>
        <v>0</v>
      </c>
      <c r="L51" s="294"/>
      <c r="M51" s="294"/>
      <c r="N51" s="295" t="s">
        <v>888</v>
      </c>
      <c r="O51" s="320"/>
      <c r="P51" s="321"/>
      <c r="Q51" s="321"/>
      <c r="R51" s="321"/>
      <c r="S51" s="321"/>
      <c r="T51" s="321"/>
    </row>
    <row r="52" spans="1:20" s="322" customFormat="1" ht="15" customHeight="1">
      <c r="A52" s="195">
        <v>24757</v>
      </c>
      <c r="B52" s="195">
        <v>2219</v>
      </c>
      <c r="C52" s="195">
        <v>6121</v>
      </c>
      <c r="D52" s="195">
        <v>50</v>
      </c>
      <c r="E52" s="209" t="s">
        <v>280</v>
      </c>
      <c r="F52" s="293">
        <v>170</v>
      </c>
      <c r="G52" s="293">
        <v>170</v>
      </c>
      <c r="H52" s="294"/>
      <c r="I52" s="294">
        <v>294350</v>
      </c>
      <c r="J52" s="294"/>
      <c r="K52" s="294">
        <f t="shared" si="3"/>
        <v>294350</v>
      </c>
      <c r="L52" s="294">
        <v>237809.6</v>
      </c>
      <c r="M52" s="294">
        <f>L52/K52*100</f>
        <v>80.79143876337693</v>
      </c>
      <c r="N52" s="295" t="s">
        <v>888</v>
      </c>
      <c r="O52" s="320"/>
      <c r="P52" s="321"/>
      <c r="Q52" s="321"/>
      <c r="R52" s="321"/>
      <c r="S52" s="321"/>
      <c r="T52" s="321"/>
    </row>
    <row r="53" spans="1:20" s="322" customFormat="1" ht="15" customHeight="1">
      <c r="A53" s="195">
        <v>24861</v>
      </c>
      <c r="B53" s="195">
        <v>2219</v>
      </c>
      <c r="C53" s="195">
        <v>6121</v>
      </c>
      <c r="D53" s="195">
        <v>51</v>
      </c>
      <c r="E53" s="209" t="s">
        <v>281</v>
      </c>
      <c r="F53" s="293"/>
      <c r="G53" s="293">
        <v>0</v>
      </c>
      <c r="H53" s="294"/>
      <c r="I53" s="294">
        <v>150000</v>
      </c>
      <c r="J53" s="294"/>
      <c r="K53" s="294">
        <f t="shared" si="3"/>
        <v>150000</v>
      </c>
      <c r="L53" s="294">
        <v>148393</v>
      </c>
      <c r="M53" s="294">
        <f>L53/K53*100</f>
        <v>98.92866666666666</v>
      </c>
      <c r="N53" s="295" t="s">
        <v>888</v>
      </c>
      <c r="O53" s="320"/>
      <c r="P53" s="321"/>
      <c r="Q53" s="321"/>
      <c r="R53" s="321"/>
      <c r="S53" s="321"/>
      <c r="T53" s="321"/>
    </row>
    <row r="54" spans="1:20" s="322" customFormat="1" ht="15" customHeight="1">
      <c r="A54" s="195">
        <v>24903</v>
      </c>
      <c r="B54" s="195">
        <v>6171</v>
      </c>
      <c r="C54" s="195">
        <v>6121</v>
      </c>
      <c r="D54" s="195">
        <v>52</v>
      </c>
      <c r="E54" s="209" t="s">
        <v>282</v>
      </c>
      <c r="F54" s="293"/>
      <c r="G54" s="293">
        <v>0</v>
      </c>
      <c r="H54" s="294"/>
      <c r="I54" s="294">
        <v>0</v>
      </c>
      <c r="J54" s="294">
        <v>12000</v>
      </c>
      <c r="K54" s="294">
        <f t="shared" si="3"/>
        <v>12000</v>
      </c>
      <c r="L54" s="294">
        <v>11900</v>
      </c>
      <c r="M54" s="294">
        <f>L54/K54*100</f>
        <v>99.16666666666667</v>
      </c>
      <c r="N54" s="295" t="s">
        <v>888</v>
      </c>
      <c r="O54" s="320"/>
      <c r="P54" s="321"/>
      <c r="Q54" s="321"/>
      <c r="R54" s="321"/>
      <c r="S54" s="321"/>
      <c r="T54" s="321"/>
    </row>
    <row r="55" spans="1:20" s="322" customFormat="1" ht="15" customHeight="1">
      <c r="A55" s="208">
        <v>24648</v>
      </c>
      <c r="B55" s="208">
        <v>3421</v>
      </c>
      <c r="C55" s="208">
        <v>6121</v>
      </c>
      <c r="D55" s="195">
        <v>53</v>
      </c>
      <c r="E55" s="209" t="s">
        <v>283</v>
      </c>
      <c r="F55" s="306">
        <v>500</v>
      </c>
      <c r="G55" s="304">
        <v>500</v>
      </c>
      <c r="H55" s="305"/>
      <c r="I55" s="294">
        <v>200000</v>
      </c>
      <c r="J55" s="294"/>
      <c r="K55" s="294">
        <f t="shared" si="3"/>
        <v>200000</v>
      </c>
      <c r="L55" s="294"/>
      <c r="M55" s="294"/>
      <c r="N55" s="295" t="s">
        <v>888</v>
      </c>
      <c r="O55" s="320"/>
      <c r="P55" s="321"/>
      <c r="Q55" s="321"/>
      <c r="R55" s="321"/>
      <c r="S55" s="321"/>
      <c r="T55" s="321"/>
    </row>
    <row r="56" spans="1:20" s="322" customFormat="1" ht="15" customHeight="1">
      <c r="A56" s="213">
        <v>24892</v>
      </c>
      <c r="B56" s="213">
        <v>3113</v>
      </c>
      <c r="C56" s="213">
        <v>6121</v>
      </c>
      <c r="D56" s="195">
        <v>54</v>
      </c>
      <c r="E56" s="214" t="s">
        <v>284</v>
      </c>
      <c r="F56" s="306"/>
      <c r="G56" s="304">
        <v>0</v>
      </c>
      <c r="H56" s="305"/>
      <c r="I56" s="294">
        <v>0</v>
      </c>
      <c r="J56" s="294">
        <v>125000</v>
      </c>
      <c r="K56" s="294">
        <f t="shared" si="3"/>
        <v>125000</v>
      </c>
      <c r="L56" s="294">
        <v>124638.3</v>
      </c>
      <c r="M56" s="294">
        <f>L56/K56*100</f>
        <v>99.71064000000001</v>
      </c>
      <c r="N56" s="295" t="s">
        <v>888</v>
      </c>
      <c r="O56" s="320"/>
      <c r="P56" s="321"/>
      <c r="Q56" s="321"/>
      <c r="R56" s="321"/>
      <c r="S56" s="321"/>
      <c r="T56" s="321"/>
    </row>
    <row r="57" spans="1:20" s="322" customFormat="1" ht="15" customHeight="1">
      <c r="A57" s="213">
        <v>24868</v>
      </c>
      <c r="B57" s="213">
        <v>2219</v>
      </c>
      <c r="C57" s="213">
        <v>6121</v>
      </c>
      <c r="D57" s="195">
        <v>55</v>
      </c>
      <c r="E57" s="214" t="s">
        <v>285</v>
      </c>
      <c r="F57" s="306"/>
      <c r="G57" s="304">
        <v>0</v>
      </c>
      <c r="H57" s="305"/>
      <c r="I57" s="294">
        <v>265000</v>
      </c>
      <c r="J57" s="294"/>
      <c r="K57" s="294">
        <f t="shared" si="3"/>
        <v>265000</v>
      </c>
      <c r="L57" s="294">
        <v>255000</v>
      </c>
      <c r="M57" s="294">
        <f>L57/K57*100</f>
        <v>96.22641509433963</v>
      </c>
      <c r="N57" s="295" t="s">
        <v>888</v>
      </c>
      <c r="O57" s="320"/>
      <c r="P57" s="321"/>
      <c r="Q57" s="321"/>
      <c r="R57" s="321"/>
      <c r="S57" s="321"/>
      <c r="T57" s="321"/>
    </row>
    <row r="58" spans="1:20" s="322" customFormat="1" ht="15" customHeight="1">
      <c r="A58" s="213">
        <v>24898</v>
      </c>
      <c r="B58" s="213">
        <v>5212</v>
      </c>
      <c r="C58" s="213">
        <v>6121</v>
      </c>
      <c r="D58" s="195">
        <v>56</v>
      </c>
      <c r="E58" s="214" t="s">
        <v>286</v>
      </c>
      <c r="F58" s="306"/>
      <c r="G58" s="304">
        <v>0</v>
      </c>
      <c r="H58" s="305"/>
      <c r="I58" s="294">
        <v>50000</v>
      </c>
      <c r="J58" s="294"/>
      <c r="K58" s="294">
        <f t="shared" si="3"/>
        <v>50000</v>
      </c>
      <c r="L58" s="294">
        <v>44999.9</v>
      </c>
      <c r="M58" s="294">
        <f>L58/K58*100</f>
        <v>89.99980000000001</v>
      </c>
      <c r="N58" s="295" t="s">
        <v>888</v>
      </c>
      <c r="O58" s="320"/>
      <c r="P58" s="321"/>
      <c r="Q58" s="321"/>
      <c r="R58" s="321"/>
      <c r="S58" s="321"/>
      <c r="T58" s="321"/>
    </row>
    <row r="59" spans="1:20" s="322" customFormat="1" ht="15" customHeight="1">
      <c r="A59" s="299">
        <v>24858</v>
      </c>
      <c r="B59" s="299">
        <v>2219</v>
      </c>
      <c r="C59" s="299">
        <v>6121</v>
      </c>
      <c r="D59" s="195">
        <v>57</v>
      </c>
      <c r="E59" s="214" t="s">
        <v>287</v>
      </c>
      <c r="F59" s="293">
        <v>120</v>
      </c>
      <c r="G59" s="293">
        <v>120</v>
      </c>
      <c r="H59" s="294"/>
      <c r="I59" s="294">
        <v>369850</v>
      </c>
      <c r="J59" s="294"/>
      <c r="K59" s="294">
        <f t="shared" si="3"/>
        <v>369850</v>
      </c>
      <c r="L59" s="294">
        <v>295310.4</v>
      </c>
      <c r="M59" s="294">
        <f>L59/K59*100</f>
        <v>79.84599161822361</v>
      </c>
      <c r="N59" s="295" t="s">
        <v>888</v>
      </c>
      <c r="O59" s="320"/>
      <c r="P59" s="321"/>
      <c r="Q59" s="321"/>
      <c r="R59" s="321"/>
      <c r="S59" s="321"/>
      <c r="T59" s="321"/>
    </row>
    <row r="60" spans="1:20" s="322" customFormat="1" ht="15" customHeight="1">
      <c r="A60" s="299">
        <v>24367</v>
      </c>
      <c r="B60" s="299">
        <v>2219</v>
      </c>
      <c r="C60" s="299">
        <v>6121</v>
      </c>
      <c r="D60" s="195">
        <v>58</v>
      </c>
      <c r="E60" s="332" t="s">
        <v>288</v>
      </c>
      <c r="F60" s="333"/>
      <c r="G60" s="333">
        <v>0</v>
      </c>
      <c r="H60" s="334"/>
      <c r="I60" s="294">
        <v>226000</v>
      </c>
      <c r="J60" s="294"/>
      <c r="K60" s="294">
        <f t="shared" si="3"/>
        <v>226000</v>
      </c>
      <c r="L60" s="294"/>
      <c r="M60" s="294"/>
      <c r="N60" s="295" t="s">
        <v>888</v>
      </c>
      <c r="O60" s="320"/>
      <c r="P60" s="321"/>
      <c r="Q60" s="321"/>
      <c r="R60" s="321"/>
      <c r="S60" s="321"/>
      <c r="T60" s="321"/>
    </row>
    <row r="61" spans="1:20" s="322" customFormat="1" ht="15" customHeight="1">
      <c r="A61" s="302">
        <v>24799</v>
      </c>
      <c r="B61" s="302">
        <v>2212</v>
      </c>
      <c r="C61" s="302">
        <v>6121</v>
      </c>
      <c r="D61" s="195">
        <v>59</v>
      </c>
      <c r="E61" s="332" t="s">
        <v>289</v>
      </c>
      <c r="F61" s="335">
        <v>150</v>
      </c>
      <c r="G61" s="333">
        <v>150</v>
      </c>
      <c r="H61" s="334"/>
      <c r="I61" s="294">
        <v>380000</v>
      </c>
      <c r="J61" s="294"/>
      <c r="K61" s="294">
        <f t="shared" si="3"/>
        <v>380000</v>
      </c>
      <c r="L61" s="294">
        <v>323118</v>
      </c>
      <c r="M61" s="294">
        <f aca="true" t="shared" si="5" ref="M61:M66">L61/K61*100</f>
        <v>85.03105263157894</v>
      </c>
      <c r="N61" s="295" t="s">
        <v>888</v>
      </c>
      <c r="O61" s="320"/>
      <c r="P61" s="321"/>
      <c r="Q61" s="321"/>
      <c r="R61" s="321"/>
      <c r="S61" s="321"/>
      <c r="T61" s="321"/>
    </row>
    <row r="62" spans="1:20" s="322" customFormat="1" ht="15" customHeight="1">
      <c r="A62" s="302">
        <v>24781</v>
      </c>
      <c r="B62" s="302">
        <v>2219</v>
      </c>
      <c r="C62" s="302">
        <v>6121</v>
      </c>
      <c r="D62" s="195">
        <v>60</v>
      </c>
      <c r="E62" s="336" t="s">
        <v>290</v>
      </c>
      <c r="F62" s="333">
        <v>1600</v>
      </c>
      <c r="G62" s="333">
        <v>1600</v>
      </c>
      <c r="H62" s="334"/>
      <c r="I62" s="294">
        <v>1480000</v>
      </c>
      <c r="J62" s="294"/>
      <c r="K62" s="294">
        <f t="shared" si="3"/>
        <v>1480000</v>
      </c>
      <c r="L62" s="294">
        <v>1390928.4</v>
      </c>
      <c r="M62" s="294">
        <f t="shared" si="5"/>
        <v>93.98164864864864</v>
      </c>
      <c r="N62" s="295" t="s">
        <v>888</v>
      </c>
      <c r="O62" s="320"/>
      <c r="P62" s="321"/>
      <c r="Q62" s="321"/>
      <c r="R62" s="321"/>
      <c r="S62" s="321"/>
      <c r="T62" s="321"/>
    </row>
    <row r="63" spans="1:20" s="322" customFormat="1" ht="15" customHeight="1">
      <c r="A63" s="302">
        <v>24780</v>
      </c>
      <c r="B63" s="302">
        <v>2219</v>
      </c>
      <c r="C63" s="302">
        <v>6121</v>
      </c>
      <c r="D63" s="195">
        <v>61</v>
      </c>
      <c r="E63" s="336" t="s">
        <v>291</v>
      </c>
      <c r="F63" s="333">
        <v>1500</v>
      </c>
      <c r="G63" s="333">
        <v>1500</v>
      </c>
      <c r="H63" s="334"/>
      <c r="I63" s="294">
        <v>1620000</v>
      </c>
      <c r="J63" s="294"/>
      <c r="K63" s="294">
        <f t="shared" si="3"/>
        <v>1620000</v>
      </c>
      <c r="L63" s="294">
        <v>1554238.1</v>
      </c>
      <c r="M63" s="294">
        <f t="shared" si="5"/>
        <v>95.94062345679014</v>
      </c>
      <c r="N63" s="295" t="s">
        <v>888</v>
      </c>
      <c r="O63" s="320"/>
      <c r="P63" s="321"/>
      <c r="Q63" s="321"/>
      <c r="R63" s="321"/>
      <c r="S63" s="321"/>
      <c r="T63" s="321"/>
    </row>
    <row r="64" spans="1:20" s="322" customFormat="1" ht="15" customHeight="1">
      <c r="A64" s="302">
        <v>24867</v>
      </c>
      <c r="B64" s="302">
        <v>2219</v>
      </c>
      <c r="C64" s="302">
        <v>6121</v>
      </c>
      <c r="D64" s="195">
        <v>62</v>
      </c>
      <c r="E64" s="336" t="s">
        <v>292</v>
      </c>
      <c r="F64" s="333"/>
      <c r="G64" s="333">
        <v>0</v>
      </c>
      <c r="H64" s="334"/>
      <c r="I64" s="294">
        <v>75000</v>
      </c>
      <c r="J64" s="294"/>
      <c r="K64" s="294">
        <f t="shared" si="3"/>
        <v>75000</v>
      </c>
      <c r="L64" s="294">
        <v>75000</v>
      </c>
      <c r="M64" s="294">
        <f t="shared" si="5"/>
        <v>100</v>
      </c>
      <c r="N64" s="295" t="s">
        <v>888</v>
      </c>
      <c r="O64" s="320"/>
      <c r="P64" s="321"/>
      <c r="Q64" s="321"/>
      <c r="R64" s="321"/>
      <c r="S64" s="321"/>
      <c r="T64" s="321"/>
    </row>
    <row r="65" spans="1:20" s="322" customFormat="1" ht="15" customHeight="1">
      <c r="A65" s="195">
        <v>24458</v>
      </c>
      <c r="B65" s="195">
        <v>2212</v>
      </c>
      <c r="C65" s="195">
        <v>6121</v>
      </c>
      <c r="D65" s="195">
        <v>63</v>
      </c>
      <c r="E65" s="332" t="s">
        <v>744</v>
      </c>
      <c r="F65" s="337">
        <v>370</v>
      </c>
      <c r="G65" s="333">
        <v>370</v>
      </c>
      <c r="H65" s="334"/>
      <c r="I65" s="294">
        <f>G65*1000</f>
        <v>370000</v>
      </c>
      <c r="J65" s="294"/>
      <c r="K65" s="294">
        <f t="shared" si="3"/>
        <v>370000</v>
      </c>
      <c r="L65" s="294">
        <v>364654</v>
      </c>
      <c r="M65" s="294">
        <f t="shared" si="5"/>
        <v>98.55513513513513</v>
      </c>
      <c r="N65" s="295" t="s">
        <v>888</v>
      </c>
      <c r="O65" s="320"/>
      <c r="P65" s="321"/>
      <c r="Q65" s="321"/>
      <c r="R65" s="321"/>
      <c r="S65" s="321"/>
      <c r="T65" s="321"/>
    </row>
    <row r="66" spans="1:20" s="322" customFormat="1" ht="15" customHeight="1">
      <c r="A66" s="195">
        <v>24462</v>
      </c>
      <c r="B66" s="195">
        <v>2212</v>
      </c>
      <c r="C66" s="195">
        <v>6121</v>
      </c>
      <c r="D66" s="195">
        <v>64</v>
      </c>
      <c r="E66" s="209" t="s">
        <v>293</v>
      </c>
      <c r="F66" s="338">
        <v>54</v>
      </c>
      <c r="G66" s="338">
        <v>54</v>
      </c>
      <c r="H66" s="339"/>
      <c r="I66" s="294">
        <v>118000</v>
      </c>
      <c r="J66" s="294"/>
      <c r="K66" s="294">
        <f t="shared" si="3"/>
        <v>118000</v>
      </c>
      <c r="L66" s="294">
        <v>114087.8</v>
      </c>
      <c r="M66" s="294">
        <f t="shared" si="5"/>
        <v>96.68457627118644</v>
      </c>
      <c r="N66" s="295" t="s">
        <v>888</v>
      </c>
      <c r="O66" s="320"/>
      <c r="P66" s="321"/>
      <c r="Q66" s="321"/>
      <c r="R66" s="321"/>
      <c r="S66" s="321"/>
      <c r="T66" s="321"/>
    </row>
    <row r="67" spans="1:20" s="322" customFormat="1" ht="15" customHeight="1">
      <c r="A67" s="302">
        <v>24798</v>
      </c>
      <c r="B67" s="302">
        <v>2219</v>
      </c>
      <c r="C67" s="302">
        <v>6121</v>
      </c>
      <c r="D67" s="195">
        <v>65</v>
      </c>
      <c r="E67" s="209" t="s">
        <v>294</v>
      </c>
      <c r="F67" s="340">
        <v>500</v>
      </c>
      <c r="G67" s="341">
        <v>500</v>
      </c>
      <c r="H67" s="342"/>
      <c r="I67" s="294">
        <v>0</v>
      </c>
      <c r="J67" s="294"/>
      <c r="K67" s="294">
        <f aca="true" t="shared" si="6" ref="K67:K72">I67+J67</f>
        <v>0</v>
      </c>
      <c r="L67" s="294"/>
      <c r="M67" s="294"/>
      <c r="N67" s="295" t="s">
        <v>888</v>
      </c>
      <c r="O67" s="320"/>
      <c r="P67" s="321"/>
      <c r="Q67" s="321"/>
      <c r="R67" s="321"/>
      <c r="S67" s="321"/>
      <c r="T67" s="321"/>
    </row>
    <row r="68" spans="1:20" s="297" customFormat="1" ht="15" customHeight="1">
      <c r="A68" s="302">
        <v>20865</v>
      </c>
      <c r="B68" s="302">
        <v>3631</v>
      </c>
      <c r="C68" s="302">
        <v>6121</v>
      </c>
      <c r="D68" s="195">
        <v>66</v>
      </c>
      <c r="E68" s="209" t="s">
        <v>295</v>
      </c>
      <c r="F68" s="293">
        <v>500</v>
      </c>
      <c r="G68" s="293">
        <v>500</v>
      </c>
      <c r="H68" s="294"/>
      <c r="I68" s="294">
        <f>G68*1000</f>
        <v>500000</v>
      </c>
      <c r="J68" s="294">
        <v>-200000</v>
      </c>
      <c r="K68" s="294">
        <f t="shared" si="6"/>
        <v>300000</v>
      </c>
      <c r="L68" s="294">
        <v>298936.7</v>
      </c>
      <c r="M68" s="294">
        <f>L68/K68*100</f>
        <v>99.64556666666667</v>
      </c>
      <c r="N68" s="295" t="s">
        <v>888</v>
      </c>
      <c r="O68" s="296"/>
      <c r="P68" s="296"/>
      <c r="Q68" s="296"/>
      <c r="R68" s="296"/>
      <c r="S68" s="296"/>
      <c r="T68" s="296"/>
    </row>
    <row r="69" spans="1:20" s="322" customFormat="1" ht="15" customHeight="1">
      <c r="A69" s="208">
        <v>20908</v>
      </c>
      <c r="B69" s="208">
        <v>3729</v>
      </c>
      <c r="C69" s="208">
        <v>6121</v>
      </c>
      <c r="D69" s="195">
        <v>67</v>
      </c>
      <c r="E69" s="209" t="s">
        <v>296</v>
      </c>
      <c r="F69" s="304">
        <v>2000</v>
      </c>
      <c r="G69" s="304">
        <v>150</v>
      </c>
      <c r="H69" s="305"/>
      <c r="I69" s="294">
        <f>G69*1000</f>
        <v>150000</v>
      </c>
      <c r="J69" s="294">
        <v>-150000</v>
      </c>
      <c r="K69" s="294">
        <f t="shared" si="6"/>
        <v>0</v>
      </c>
      <c r="L69" s="294"/>
      <c r="M69" s="294"/>
      <c r="N69" s="295" t="s">
        <v>888</v>
      </c>
      <c r="O69" s="320"/>
      <c r="P69" s="321"/>
      <c r="Q69" s="321"/>
      <c r="R69" s="321"/>
      <c r="S69" s="321"/>
      <c r="T69" s="321"/>
    </row>
    <row r="70" spans="1:20" s="322" customFormat="1" ht="15" customHeight="1">
      <c r="A70" s="208">
        <v>24881</v>
      </c>
      <c r="B70" s="208">
        <v>2141</v>
      </c>
      <c r="C70" s="208">
        <v>6121</v>
      </c>
      <c r="D70" s="195">
        <v>68</v>
      </c>
      <c r="E70" s="332" t="s">
        <v>297</v>
      </c>
      <c r="F70" s="343"/>
      <c r="G70" s="304">
        <v>0</v>
      </c>
      <c r="H70" s="305"/>
      <c r="I70" s="294">
        <v>350000</v>
      </c>
      <c r="J70" s="294"/>
      <c r="K70" s="294">
        <f t="shared" si="6"/>
        <v>350000</v>
      </c>
      <c r="L70" s="294">
        <v>210951</v>
      </c>
      <c r="M70" s="294">
        <f>L70/K70*100</f>
        <v>60.27171428571428</v>
      </c>
      <c r="N70" s="295" t="s">
        <v>888</v>
      </c>
      <c r="O70" s="320"/>
      <c r="P70" s="321"/>
      <c r="Q70" s="321"/>
      <c r="R70" s="321"/>
      <c r="S70" s="321"/>
      <c r="T70" s="321"/>
    </row>
    <row r="71" spans="1:20" s="322" customFormat="1" ht="15" customHeight="1">
      <c r="A71" s="208">
        <v>24851</v>
      </c>
      <c r="B71" s="208">
        <v>2212</v>
      </c>
      <c r="C71" s="208">
        <v>6121</v>
      </c>
      <c r="D71" s="195">
        <v>69</v>
      </c>
      <c r="E71" s="332" t="s">
        <v>298</v>
      </c>
      <c r="F71" s="343"/>
      <c r="G71" s="304">
        <v>0</v>
      </c>
      <c r="H71" s="305"/>
      <c r="I71" s="294">
        <v>370000</v>
      </c>
      <c r="J71" s="294"/>
      <c r="K71" s="294">
        <f t="shared" si="6"/>
        <v>370000</v>
      </c>
      <c r="L71" s="294">
        <v>266621</v>
      </c>
      <c r="M71" s="294">
        <f>L71/K71*100</f>
        <v>72.05972972972972</v>
      </c>
      <c r="N71" s="295" t="s">
        <v>888</v>
      </c>
      <c r="O71" s="320"/>
      <c r="P71" s="321"/>
      <c r="Q71" s="321"/>
      <c r="R71" s="321"/>
      <c r="S71" s="321"/>
      <c r="T71" s="321"/>
    </row>
    <row r="72" spans="1:20" s="322" customFormat="1" ht="15" customHeight="1">
      <c r="A72" s="195">
        <v>24734</v>
      </c>
      <c r="B72" s="302">
        <v>2321</v>
      </c>
      <c r="C72" s="302">
        <v>6121</v>
      </c>
      <c r="D72" s="195">
        <v>70</v>
      </c>
      <c r="E72" s="332" t="s">
        <v>299</v>
      </c>
      <c r="F72" s="344">
        <v>250</v>
      </c>
      <c r="G72" s="293">
        <v>250</v>
      </c>
      <c r="H72" s="294"/>
      <c r="I72" s="294">
        <v>275000</v>
      </c>
      <c r="J72" s="294">
        <v>7000</v>
      </c>
      <c r="K72" s="294">
        <f t="shared" si="6"/>
        <v>282000</v>
      </c>
      <c r="L72" s="294">
        <v>256988</v>
      </c>
      <c r="M72" s="294">
        <f>L72/K72*100</f>
        <v>91.1304964539007</v>
      </c>
      <c r="N72" s="295" t="s">
        <v>888</v>
      </c>
      <c r="O72" s="320"/>
      <c r="P72" s="321"/>
      <c r="Q72" s="321"/>
      <c r="R72" s="321"/>
      <c r="S72" s="321"/>
      <c r="T72" s="321"/>
    </row>
    <row r="73" spans="1:20" s="322" customFormat="1" ht="15" customHeight="1">
      <c r="A73" s="195">
        <v>24882</v>
      </c>
      <c r="B73" s="302">
        <v>2310</v>
      </c>
      <c r="C73" s="302">
        <v>6121</v>
      </c>
      <c r="D73" s="195">
        <v>71</v>
      </c>
      <c r="E73" s="332" t="s">
        <v>300</v>
      </c>
      <c r="F73" s="344"/>
      <c r="G73" s="293">
        <v>0</v>
      </c>
      <c r="H73" s="294"/>
      <c r="I73" s="294">
        <v>1800000</v>
      </c>
      <c r="J73" s="294">
        <v>9000</v>
      </c>
      <c r="K73" s="294">
        <f>1791000+18000</f>
        <v>1809000</v>
      </c>
      <c r="L73" s="294">
        <v>1808133</v>
      </c>
      <c r="M73" s="294">
        <f>L73/K73*100</f>
        <v>99.95207296849088</v>
      </c>
      <c r="N73" s="295" t="s">
        <v>888</v>
      </c>
      <c r="O73" s="320"/>
      <c r="P73" s="321"/>
      <c r="Q73" s="321"/>
      <c r="R73" s="321"/>
      <c r="S73" s="321"/>
      <c r="T73" s="321"/>
    </row>
    <row r="74" spans="1:20" s="322" customFormat="1" ht="15" customHeight="1">
      <c r="A74" s="195">
        <v>24351</v>
      </c>
      <c r="B74" s="302">
        <v>2219</v>
      </c>
      <c r="C74" s="302">
        <v>6121</v>
      </c>
      <c r="D74" s="195">
        <v>72</v>
      </c>
      <c r="E74" s="332" t="s">
        <v>301</v>
      </c>
      <c r="F74" s="344"/>
      <c r="G74" s="293">
        <v>0</v>
      </c>
      <c r="H74" s="294"/>
      <c r="I74" s="294">
        <v>115000</v>
      </c>
      <c r="J74" s="294"/>
      <c r="K74" s="294">
        <f>I74+J74</f>
        <v>115000</v>
      </c>
      <c r="L74" s="294">
        <v>114406.6</v>
      </c>
      <c r="M74" s="294">
        <f>L74/K74*100</f>
        <v>99.48400000000001</v>
      </c>
      <c r="N74" s="295" t="s">
        <v>888</v>
      </c>
      <c r="O74" s="320"/>
      <c r="P74" s="321"/>
      <c r="Q74" s="321"/>
      <c r="R74" s="321"/>
      <c r="S74" s="321"/>
      <c r="T74" s="321"/>
    </row>
    <row r="75" spans="1:20" s="322" customFormat="1" ht="15" customHeight="1">
      <c r="A75" s="302">
        <v>20726</v>
      </c>
      <c r="B75" s="302">
        <v>3741</v>
      </c>
      <c r="C75" s="302">
        <v>6121</v>
      </c>
      <c r="D75" s="195">
        <v>73</v>
      </c>
      <c r="E75" s="209" t="s">
        <v>302</v>
      </c>
      <c r="F75" s="301">
        <v>1000</v>
      </c>
      <c r="G75" s="293">
        <v>1000</v>
      </c>
      <c r="H75" s="294"/>
      <c r="I75" s="294">
        <v>0</v>
      </c>
      <c r="J75" s="294"/>
      <c r="K75" s="294">
        <v>0</v>
      </c>
      <c r="L75" s="294"/>
      <c r="M75" s="294"/>
      <c r="N75" s="295" t="s">
        <v>888</v>
      </c>
      <c r="O75" s="320"/>
      <c r="P75" s="321"/>
      <c r="Q75" s="321"/>
      <c r="R75" s="321"/>
      <c r="S75" s="321"/>
      <c r="T75" s="321"/>
    </row>
    <row r="76" spans="1:20" s="322" customFormat="1" ht="15" customHeight="1">
      <c r="A76" s="345">
        <v>24899</v>
      </c>
      <c r="B76" s="345">
        <v>3113</v>
      </c>
      <c r="C76" s="345">
        <v>6121</v>
      </c>
      <c r="D76" s="195">
        <v>74</v>
      </c>
      <c r="E76" s="209" t="s">
        <v>303</v>
      </c>
      <c r="F76" s="335"/>
      <c r="G76" s="333">
        <v>0</v>
      </c>
      <c r="H76" s="334"/>
      <c r="I76" s="294">
        <v>50000</v>
      </c>
      <c r="J76" s="294"/>
      <c r="K76" s="294">
        <f>I76+J76</f>
        <v>50000</v>
      </c>
      <c r="L76" s="294">
        <v>47621.5</v>
      </c>
      <c r="M76" s="294">
        <f>L76/K76*100</f>
        <v>95.243</v>
      </c>
      <c r="N76" s="295" t="s">
        <v>888</v>
      </c>
      <c r="O76" s="320"/>
      <c r="P76" s="321"/>
      <c r="Q76" s="321"/>
      <c r="R76" s="321"/>
      <c r="S76" s="321"/>
      <c r="T76" s="321"/>
    </row>
    <row r="77" spans="1:20" s="322" customFormat="1" ht="15" customHeight="1">
      <c r="A77" s="243">
        <v>24795</v>
      </c>
      <c r="B77" s="243">
        <v>3141</v>
      </c>
      <c r="C77" s="243">
        <v>6121</v>
      </c>
      <c r="D77" s="195">
        <v>75</v>
      </c>
      <c r="E77" s="209" t="s">
        <v>304</v>
      </c>
      <c r="F77" s="340">
        <v>50</v>
      </c>
      <c r="G77" s="341">
        <v>50</v>
      </c>
      <c r="H77" s="342"/>
      <c r="I77" s="294">
        <v>200000</v>
      </c>
      <c r="J77" s="294"/>
      <c r="K77" s="294">
        <f>I77+J77</f>
        <v>200000</v>
      </c>
      <c r="L77" s="294">
        <v>118093</v>
      </c>
      <c r="M77" s="294">
        <f>L77/K77*100</f>
        <v>59.0465</v>
      </c>
      <c r="N77" s="295" t="s">
        <v>888</v>
      </c>
      <c r="O77" s="320"/>
      <c r="P77" s="321"/>
      <c r="Q77" s="321"/>
      <c r="R77" s="321"/>
      <c r="S77" s="321"/>
      <c r="T77" s="321"/>
    </row>
    <row r="78" spans="1:20" s="322" customFormat="1" ht="15" customHeight="1">
      <c r="A78" s="195">
        <v>24792</v>
      </c>
      <c r="B78" s="195">
        <v>3113</v>
      </c>
      <c r="C78" s="195">
        <v>6121</v>
      </c>
      <c r="D78" s="195">
        <v>76</v>
      </c>
      <c r="E78" s="346" t="s">
        <v>750</v>
      </c>
      <c r="F78" s="304">
        <v>40</v>
      </c>
      <c r="G78" s="347">
        <v>40</v>
      </c>
      <c r="H78" s="348"/>
      <c r="I78" s="294">
        <v>443000</v>
      </c>
      <c r="J78" s="294"/>
      <c r="K78" s="294">
        <f>I78+J78</f>
        <v>443000</v>
      </c>
      <c r="L78" s="294">
        <v>437978.83</v>
      </c>
      <c r="M78" s="294">
        <f>L78/K78*100</f>
        <v>98.86655304740407</v>
      </c>
      <c r="N78" s="295" t="s">
        <v>888</v>
      </c>
      <c r="O78" s="320"/>
      <c r="P78" s="321"/>
      <c r="Q78" s="321"/>
      <c r="R78" s="321"/>
      <c r="S78" s="321"/>
      <c r="T78" s="321"/>
    </row>
    <row r="79" spans="1:20" s="322" customFormat="1" ht="15" customHeight="1" thickBot="1">
      <c r="A79" s="299">
        <v>24790</v>
      </c>
      <c r="B79" s="299">
        <v>3113</v>
      </c>
      <c r="C79" s="299">
        <v>6121</v>
      </c>
      <c r="D79" s="195">
        <v>77</v>
      </c>
      <c r="E79" s="349" t="s">
        <v>305</v>
      </c>
      <c r="F79" s="350">
        <v>40</v>
      </c>
      <c r="G79" s="350">
        <v>40</v>
      </c>
      <c r="H79" s="351"/>
      <c r="I79" s="294">
        <v>336000</v>
      </c>
      <c r="J79" s="352"/>
      <c r="K79" s="294">
        <f>I79+J79</f>
        <v>336000</v>
      </c>
      <c r="L79" s="352">
        <v>335045.7</v>
      </c>
      <c r="M79" s="294">
        <f>L79/K79*100</f>
        <v>99.71598214285716</v>
      </c>
      <c r="N79" s="353" t="s">
        <v>888</v>
      </c>
      <c r="O79" s="320"/>
      <c r="P79" s="321"/>
      <c r="Q79" s="321"/>
      <c r="R79" s="321"/>
      <c r="S79" s="321"/>
      <c r="T79" s="321"/>
    </row>
    <row r="80" spans="1:20" s="362" customFormat="1" ht="15" customHeight="1" thickBot="1">
      <c r="A80" s="354"/>
      <c r="B80" s="354"/>
      <c r="C80" s="354"/>
      <c r="D80" s="355"/>
      <c r="E80" s="356" t="s">
        <v>184</v>
      </c>
      <c r="F80" s="357"/>
      <c r="G80" s="358">
        <f aca="true" t="shared" si="7" ref="G80:L80">SUM(G3:G79)</f>
        <v>25896</v>
      </c>
      <c r="H80" s="282">
        <f t="shared" si="7"/>
        <v>-2534120</v>
      </c>
      <c r="I80" s="282">
        <f t="shared" si="7"/>
        <v>26853830</v>
      </c>
      <c r="J80" s="282">
        <f t="shared" si="7"/>
        <v>-2495000</v>
      </c>
      <c r="K80" s="282">
        <f t="shared" si="7"/>
        <v>24358830</v>
      </c>
      <c r="L80" s="282">
        <f t="shared" si="7"/>
        <v>20419139.830000002</v>
      </c>
      <c r="M80" s="282">
        <f>L80/K80*100</f>
        <v>83.82643924195047</v>
      </c>
      <c r="N80" s="359"/>
      <c r="O80" s="360"/>
      <c r="P80" s="361"/>
      <c r="Q80" s="361"/>
      <c r="R80" s="361"/>
      <c r="S80" s="361"/>
      <c r="T80" s="361"/>
    </row>
    <row r="81" spans="5:20" ht="12.75">
      <c r="E81" s="286"/>
      <c r="P81" s="364"/>
      <c r="Q81" s="364"/>
      <c r="R81" s="364"/>
      <c r="S81" s="364"/>
      <c r="T81" s="364"/>
    </row>
    <row r="82" ht="12.75">
      <c r="E82" s="286"/>
    </row>
    <row r="83" ht="12.75">
      <c r="E83" s="286"/>
    </row>
    <row r="84" ht="12.75">
      <c r="E84" s="286"/>
    </row>
    <row r="85" ht="12.75">
      <c r="E85" s="286"/>
    </row>
    <row r="86" ht="12.75">
      <c r="E86" s="286"/>
    </row>
    <row r="87" ht="12.75">
      <c r="E87" s="286"/>
    </row>
    <row r="88" ht="12.75">
      <c r="E88" s="286"/>
    </row>
    <row r="89" ht="12.75">
      <c r="E89" s="286"/>
    </row>
  </sheetData>
  <printOptions/>
  <pageMargins left="0.44" right="0.2" top="0.84" bottom="0.5511811023622047" header="0.5118110236220472" footer="0.2362204724409449"/>
  <pageSetup firstPageNumber="12" useFirstPageNumber="1" horizontalDpi="300" verticalDpi="300" orientation="landscape" paperSize="9" scale="75" r:id="rId1"/>
  <headerFooter alignWithMargins="0">
    <oddHeader>&amp;C&amp;"Arial,Tučné"&amp;12Investiční akce na rok 2008 - individuální příslib&amp;RPříloha č. 5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47"/>
  <sheetViews>
    <sheetView zoomScale="90" zoomScaleNormal="90" zoomScaleSheetLayoutView="100" workbookViewId="0" topLeftCell="A1">
      <pane xSplit="5" ySplit="1" topLeftCell="H17" activePane="bottomRight" state="frozen"/>
      <selection pane="topLeft" activeCell="A43" sqref="A43"/>
      <selection pane="topRight" activeCell="A43" sqref="A43"/>
      <selection pane="bottomLeft" activeCell="A43" sqref="A43"/>
      <selection pane="bottomRight" activeCell="K11" sqref="K11"/>
    </sheetView>
  </sheetViews>
  <sheetFormatPr defaultColWidth="9.00390625" defaultRowHeight="12.75" outlineLevelCol="1"/>
  <cols>
    <col min="1" max="1" width="6.75390625" style="285" customWidth="1"/>
    <col min="2" max="3" width="6.00390625" style="285" customWidth="1"/>
    <col min="4" max="4" width="4.375" style="285" customWidth="1"/>
    <col min="5" max="5" width="48.00390625" style="192" customWidth="1"/>
    <col min="6" max="6" width="15.00390625" style="287" customWidth="1"/>
    <col min="7" max="7" width="17.25390625" style="287" hidden="1" customWidth="1"/>
    <col min="8" max="8" width="15.75390625" style="287" hidden="1" customWidth="1" outlineLevel="1"/>
    <col min="9" max="9" width="16.125" style="287" hidden="1" customWidth="1" outlineLevel="1"/>
    <col min="10" max="10" width="15.75390625" style="287" customWidth="1" collapsed="1"/>
    <col min="11" max="11" width="15.75390625" style="287" customWidth="1" outlineLevel="1"/>
    <col min="12" max="12" width="8.875" style="287" customWidth="1" outlineLevel="1"/>
    <col min="13" max="13" width="39.25390625" style="363" customWidth="1"/>
    <col min="14" max="14" width="15.125" style="364" customWidth="1"/>
    <col min="15" max="16384" width="9.125" style="193" customWidth="1"/>
  </cols>
  <sheetData>
    <row r="1" spans="1:13" s="187" customFormat="1" ht="51.75" customHeight="1" thickBot="1">
      <c r="A1" s="184" t="s">
        <v>879</v>
      </c>
      <c r="B1" s="184" t="s">
        <v>880</v>
      </c>
      <c r="C1" s="184" t="s">
        <v>881</v>
      </c>
      <c r="D1" s="184"/>
      <c r="E1" s="184" t="s">
        <v>882</v>
      </c>
      <c r="F1" s="186" t="s">
        <v>188</v>
      </c>
      <c r="G1" s="186" t="s">
        <v>762</v>
      </c>
      <c r="H1" s="186" t="s">
        <v>437</v>
      </c>
      <c r="I1" s="186" t="s">
        <v>762</v>
      </c>
      <c r="J1" s="186" t="s">
        <v>438</v>
      </c>
      <c r="K1" s="186" t="s">
        <v>416</v>
      </c>
      <c r="L1" s="186" t="s">
        <v>666</v>
      </c>
      <c r="M1" s="184" t="s">
        <v>641</v>
      </c>
    </row>
    <row r="2" spans="1:19" s="292" customFormat="1" ht="18" customHeight="1">
      <c r="A2" s="188" t="s">
        <v>439</v>
      </c>
      <c r="B2" s="188"/>
      <c r="C2" s="188"/>
      <c r="D2" s="188"/>
      <c r="E2" s="188"/>
      <c r="F2" s="289"/>
      <c r="G2" s="289"/>
      <c r="H2" s="289"/>
      <c r="I2" s="289"/>
      <c r="J2" s="289"/>
      <c r="K2" s="289"/>
      <c r="L2" s="289"/>
      <c r="M2" s="290"/>
      <c r="N2" s="291"/>
      <c r="O2" s="291"/>
      <c r="P2" s="291"/>
      <c r="Q2" s="291"/>
      <c r="R2" s="291"/>
      <c r="S2" s="291"/>
    </row>
    <row r="3" spans="1:19" s="297" customFormat="1" ht="15" customHeight="1">
      <c r="A3" s="208">
        <v>34334</v>
      </c>
      <c r="B3" s="208">
        <v>3421</v>
      </c>
      <c r="C3" s="208">
        <v>6202</v>
      </c>
      <c r="D3" s="208">
        <v>1</v>
      </c>
      <c r="E3" s="209" t="s">
        <v>440</v>
      </c>
      <c r="F3" s="293">
        <v>13900</v>
      </c>
      <c r="G3" s="294"/>
      <c r="H3" s="294">
        <v>13900000</v>
      </c>
      <c r="I3" s="294"/>
      <c r="J3" s="294">
        <f aca="true" t="shared" si="0" ref="J3:J36">H3+I3</f>
        <v>13900000</v>
      </c>
      <c r="K3" s="294">
        <v>12340000</v>
      </c>
      <c r="L3" s="294">
        <f>K3/J3*100</f>
        <v>88.77697841726618</v>
      </c>
      <c r="M3" s="295" t="s">
        <v>441</v>
      </c>
      <c r="N3" s="296"/>
      <c r="O3" s="296"/>
      <c r="Q3" s="296"/>
      <c r="R3" s="296"/>
      <c r="S3" s="296"/>
    </row>
    <row r="4" spans="1:19" s="297" customFormat="1" ht="15" customHeight="1">
      <c r="A4" s="195">
        <v>34815</v>
      </c>
      <c r="B4" s="208">
        <v>6171</v>
      </c>
      <c r="C4" s="208">
        <v>6122</v>
      </c>
      <c r="D4" s="208">
        <v>2</v>
      </c>
      <c r="E4" s="209" t="s">
        <v>442</v>
      </c>
      <c r="F4" s="306">
        <v>150</v>
      </c>
      <c r="G4" s="305"/>
      <c r="H4" s="305">
        <v>0</v>
      </c>
      <c r="I4" s="305"/>
      <c r="J4" s="294">
        <f t="shared" si="0"/>
        <v>0</v>
      </c>
      <c r="K4" s="294"/>
      <c r="L4" s="294"/>
      <c r="M4" s="295" t="s">
        <v>888</v>
      </c>
      <c r="N4" s="296"/>
      <c r="O4" s="296"/>
      <c r="P4" s="296"/>
      <c r="Q4" s="296"/>
      <c r="R4" s="296"/>
      <c r="S4" s="296"/>
    </row>
    <row r="5" spans="1:19" s="297" customFormat="1" ht="15" customHeight="1">
      <c r="A5" s="195">
        <v>34901</v>
      </c>
      <c r="B5" s="208">
        <v>3725</v>
      </c>
      <c r="C5" s="208">
        <v>6122</v>
      </c>
      <c r="D5" s="208">
        <v>3</v>
      </c>
      <c r="E5" s="209" t="s">
        <v>443</v>
      </c>
      <c r="F5" s="306">
        <v>0</v>
      </c>
      <c r="G5" s="305"/>
      <c r="H5" s="305">
        <v>1900192</v>
      </c>
      <c r="I5" s="305"/>
      <c r="J5" s="294">
        <f t="shared" si="0"/>
        <v>1900192</v>
      </c>
      <c r="K5" s="294">
        <v>1900192</v>
      </c>
      <c r="L5" s="294">
        <f>K5/J5*100</f>
        <v>100</v>
      </c>
      <c r="M5" s="295" t="s">
        <v>444</v>
      </c>
      <c r="N5" s="296"/>
      <c r="O5" s="296"/>
      <c r="P5" s="296"/>
      <c r="Q5" s="296"/>
      <c r="R5" s="296"/>
      <c r="S5" s="296"/>
    </row>
    <row r="6" spans="1:13" s="296" customFormat="1" ht="15" customHeight="1">
      <c r="A6" s="195">
        <v>34401</v>
      </c>
      <c r="B6" s="195">
        <v>2321</v>
      </c>
      <c r="C6" s="195">
        <v>6121</v>
      </c>
      <c r="D6" s="208">
        <v>4</v>
      </c>
      <c r="E6" s="209" t="s">
        <v>445</v>
      </c>
      <c r="F6" s="293">
        <v>1035</v>
      </c>
      <c r="G6" s="294"/>
      <c r="H6" s="294">
        <v>1035000</v>
      </c>
      <c r="I6" s="294"/>
      <c r="J6" s="294">
        <f t="shared" si="0"/>
        <v>1035000</v>
      </c>
      <c r="K6" s="294">
        <v>1034250</v>
      </c>
      <c r="L6" s="294">
        <f>K6/J6*100</f>
        <v>99.92753623188406</v>
      </c>
      <c r="M6" s="295" t="s">
        <v>441</v>
      </c>
    </row>
    <row r="7" spans="1:13" s="296" customFormat="1" ht="15" customHeight="1">
      <c r="A7" s="299">
        <v>34578</v>
      </c>
      <c r="B7" s="195">
        <v>2212</v>
      </c>
      <c r="C7" s="390">
        <v>6122</v>
      </c>
      <c r="D7" s="208">
        <v>5</v>
      </c>
      <c r="E7" s="209" t="s">
        <v>446</v>
      </c>
      <c r="F7" s="293">
        <v>0</v>
      </c>
      <c r="G7" s="294"/>
      <c r="H7" s="294">
        <v>0</v>
      </c>
      <c r="I7" s="294">
        <v>676300</v>
      </c>
      <c r="J7" s="294">
        <f t="shared" si="0"/>
        <v>676300</v>
      </c>
      <c r="K7" s="294">
        <v>676277</v>
      </c>
      <c r="L7" s="294">
        <f>K7/J7*100</f>
        <v>99.99659914239243</v>
      </c>
      <c r="M7" s="295" t="s">
        <v>447</v>
      </c>
    </row>
    <row r="8" spans="1:13" s="296" customFormat="1" ht="15" customHeight="1">
      <c r="A8" s="299">
        <v>34844</v>
      </c>
      <c r="B8" s="195">
        <v>5212</v>
      </c>
      <c r="C8" s="390">
        <v>6122</v>
      </c>
      <c r="D8" s="208">
        <v>6</v>
      </c>
      <c r="E8" s="209" t="s">
        <v>448</v>
      </c>
      <c r="F8" s="293">
        <v>0</v>
      </c>
      <c r="G8" s="294">
        <v>265660.97</v>
      </c>
      <c r="H8" s="294">
        <v>265660.97</v>
      </c>
      <c r="I8" s="294"/>
      <c r="J8" s="294">
        <f t="shared" si="0"/>
        <v>265660.97</v>
      </c>
      <c r="K8" s="294">
        <v>265000</v>
      </c>
      <c r="L8" s="294">
        <f>K8/J8*100</f>
        <v>99.7511979271927</v>
      </c>
      <c r="M8" s="295" t="s">
        <v>449</v>
      </c>
    </row>
    <row r="9" spans="1:13" s="296" customFormat="1" ht="15" customHeight="1">
      <c r="A9" s="299">
        <v>34888</v>
      </c>
      <c r="B9" s="195">
        <v>2219</v>
      </c>
      <c r="C9" s="390">
        <v>6122</v>
      </c>
      <c r="D9" s="208">
        <v>7</v>
      </c>
      <c r="E9" s="209" t="s">
        <v>450</v>
      </c>
      <c r="F9" s="293">
        <v>0</v>
      </c>
      <c r="G9" s="294"/>
      <c r="H9" s="294">
        <v>72000</v>
      </c>
      <c r="I9" s="294"/>
      <c r="J9" s="294">
        <f t="shared" si="0"/>
        <v>72000</v>
      </c>
      <c r="K9" s="294"/>
      <c r="L9" s="294"/>
      <c r="M9" s="295" t="s">
        <v>447</v>
      </c>
    </row>
    <row r="10" spans="1:13" s="296" customFormat="1" ht="24.75" customHeight="1">
      <c r="A10" s="299">
        <v>30952</v>
      </c>
      <c r="B10" s="299">
        <v>5311</v>
      </c>
      <c r="C10" s="390">
        <v>6122</v>
      </c>
      <c r="D10" s="208">
        <v>8</v>
      </c>
      <c r="E10" s="209" t="s">
        <v>427</v>
      </c>
      <c r="F10" s="293">
        <v>0</v>
      </c>
      <c r="G10" s="294"/>
      <c r="H10" s="294">
        <v>850000</v>
      </c>
      <c r="I10" s="294"/>
      <c r="J10" s="294">
        <f t="shared" si="0"/>
        <v>850000</v>
      </c>
      <c r="K10" s="294">
        <v>850000</v>
      </c>
      <c r="L10" s="294">
        <f>K10/J10*100</f>
        <v>100</v>
      </c>
      <c r="M10" s="298" t="s">
        <v>1024</v>
      </c>
    </row>
    <row r="11" spans="1:13" s="296" customFormat="1" ht="15" customHeight="1">
      <c r="A11" s="299">
        <v>34776</v>
      </c>
      <c r="B11" s="299">
        <v>2321</v>
      </c>
      <c r="C11" s="390">
        <v>6121</v>
      </c>
      <c r="D11" s="208">
        <v>9</v>
      </c>
      <c r="E11" s="209" t="s">
        <v>257</v>
      </c>
      <c r="F11" s="293">
        <v>1000</v>
      </c>
      <c r="G11" s="294"/>
      <c r="H11" s="294">
        <v>1000000</v>
      </c>
      <c r="I11" s="294">
        <v>-1000000</v>
      </c>
      <c r="J11" s="294">
        <f t="shared" si="0"/>
        <v>0</v>
      </c>
      <c r="K11" s="294"/>
      <c r="L11" s="294"/>
      <c r="M11" s="209" t="s">
        <v>888</v>
      </c>
    </row>
    <row r="12" spans="1:13" s="296" customFormat="1" ht="15" customHeight="1">
      <c r="A12" s="208">
        <v>30975</v>
      </c>
      <c r="B12" s="208">
        <v>2321</v>
      </c>
      <c r="C12" s="195">
        <v>6121</v>
      </c>
      <c r="D12" s="208">
        <v>10</v>
      </c>
      <c r="E12" s="209" t="s">
        <v>451</v>
      </c>
      <c r="F12" s="293">
        <v>2446</v>
      </c>
      <c r="G12" s="294"/>
      <c r="H12" s="294">
        <v>2446000</v>
      </c>
      <c r="I12" s="294"/>
      <c r="J12" s="294">
        <f t="shared" si="0"/>
        <v>2446000</v>
      </c>
      <c r="K12" s="294">
        <v>2445037.4</v>
      </c>
      <c r="L12" s="294">
        <f>K12/J12*100</f>
        <v>99.96064595257563</v>
      </c>
      <c r="M12" s="209" t="s">
        <v>888</v>
      </c>
    </row>
    <row r="13" spans="1:13" s="296" customFormat="1" ht="15" customHeight="1">
      <c r="A13" s="195">
        <v>30953</v>
      </c>
      <c r="B13" s="195">
        <v>3419</v>
      </c>
      <c r="C13" s="195">
        <v>6202</v>
      </c>
      <c r="D13" s="208">
        <v>11</v>
      </c>
      <c r="E13" s="258" t="s">
        <v>452</v>
      </c>
      <c r="F13" s="333">
        <v>7000</v>
      </c>
      <c r="G13" s="334"/>
      <c r="H13" s="334">
        <v>7000000</v>
      </c>
      <c r="I13" s="334"/>
      <c r="J13" s="294">
        <f t="shared" si="0"/>
        <v>7000000</v>
      </c>
      <c r="K13" s="334">
        <v>7000000</v>
      </c>
      <c r="L13" s="294">
        <f>K13/J13*100</f>
        <v>100</v>
      </c>
      <c r="M13" s="391" t="s">
        <v>453</v>
      </c>
    </row>
    <row r="14" spans="1:13" s="296" customFormat="1" ht="15" customHeight="1">
      <c r="A14" s="299">
        <v>34908</v>
      </c>
      <c r="B14" s="299">
        <v>6171</v>
      </c>
      <c r="C14" s="299">
        <v>6122</v>
      </c>
      <c r="D14" s="208">
        <v>12</v>
      </c>
      <c r="E14" s="258" t="s">
        <v>454</v>
      </c>
      <c r="F14" s="333">
        <v>0</v>
      </c>
      <c r="G14" s="334"/>
      <c r="H14" s="334">
        <v>124000</v>
      </c>
      <c r="I14" s="334"/>
      <c r="J14" s="294">
        <f t="shared" si="0"/>
        <v>124000</v>
      </c>
      <c r="K14" s="334">
        <v>123086.5</v>
      </c>
      <c r="L14" s="294">
        <f>K14/J14*100</f>
        <v>99.26330645161289</v>
      </c>
      <c r="M14" s="391" t="s">
        <v>1001</v>
      </c>
    </row>
    <row r="15" spans="1:13" s="296" customFormat="1" ht="15" customHeight="1">
      <c r="A15" s="299">
        <v>34813</v>
      </c>
      <c r="B15" s="299">
        <v>5311</v>
      </c>
      <c r="C15" s="299">
        <v>6122</v>
      </c>
      <c r="D15" s="208">
        <v>13</v>
      </c>
      <c r="E15" s="209" t="s">
        <v>1002</v>
      </c>
      <c r="F15" s="293">
        <v>75</v>
      </c>
      <c r="G15" s="294"/>
      <c r="H15" s="294">
        <v>180000</v>
      </c>
      <c r="I15" s="294"/>
      <c r="J15" s="294">
        <f t="shared" si="0"/>
        <v>180000</v>
      </c>
      <c r="K15" s="294">
        <v>178453</v>
      </c>
      <c r="L15" s="294">
        <f>K15/J15*100</f>
        <v>99.14055555555555</v>
      </c>
      <c r="M15" s="209" t="s">
        <v>1003</v>
      </c>
    </row>
    <row r="16" spans="1:13" s="296" customFormat="1" ht="15" customHeight="1">
      <c r="A16" s="299">
        <v>34816</v>
      </c>
      <c r="B16" s="299">
        <v>6171</v>
      </c>
      <c r="C16" s="299">
        <v>6122</v>
      </c>
      <c r="D16" s="208">
        <v>14</v>
      </c>
      <c r="E16" s="214" t="s">
        <v>1004</v>
      </c>
      <c r="F16" s="318">
        <v>220</v>
      </c>
      <c r="G16" s="319"/>
      <c r="H16" s="319">
        <v>220000</v>
      </c>
      <c r="I16" s="319"/>
      <c r="J16" s="294">
        <f t="shared" si="0"/>
        <v>220000</v>
      </c>
      <c r="K16" s="294"/>
      <c r="L16" s="294"/>
      <c r="M16" s="392" t="s">
        <v>1001</v>
      </c>
    </row>
    <row r="17" spans="1:13" s="296" customFormat="1" ht="15" customHeight="1">
      <c r="A17" s="299">
        <v>34954</v>
      </c>
      <c r="B17" s="299">
        <v>6171</v>
      </c>
      <c r="C17" s="299">
        <v>6122</v>
      </c>
      <c r="D17" s="208">
        <v>15</v>
      </c>
      <c r="E17" s="214" t="s">
        <v>1005</v>
      </c>
      <c r="F17" s="318">
        <v>0</v>
      </c>
      <c r="G17" s="319"/>
      <c r="H17" s="319">
        <v>0</v>
      </c>
      <c r="I17" s="319">
        <v>135000</v>
      </c>
      <c r="J17" s="294">
        <f t="shared" si="0"/>
        <v>135000</v>
      </c>
      <c r="K17" s="294">
        <v>134113</v>
      </c>
      <c r="L17" s="294">
        <f aca="true" t="shared" si="1" ref="L17:L24">K17/J17*100</f>
        <v>99.34296296296297</v>
      </c>
      <c r="M17" s="392" t="s">
        <v>1001</v>
      </c>
    </row>
    <row r="18" spans="1:13" s="296" customFormat="1" ht="15" customHeight="1">
      <c r="A18" s="299">
        <v>34955</v>
      </c>
      <c r="B18" s="299">
        <v>6171</v>
      </c>
      <c r="C18" s="299">
        <v>6122</v>
      </c>
      <c r="D18" s="208">
        <v>16</v>
      </c>
      <c r="E18" s="214" t="s">
        <v>1006</v>
      </c>
      <c r="F18" s="318">
        <v>0</v>
      </c>
      <c r="G18" s="319"/>
      <c r="H18" s="319">
        <v>0</v>
      </c>
      <c r="I18" s="319">
        <v>250000</v>
      </c>
      <c r="J18" s="294">
        <f t="shared" si="0"/>
        <v>250000</v>
      </c>
      <c r="K18" s="294">
        <v>178262</v>
      </c>
      <c r="L18" s="294">
        <f t="shared" si="1"/>
        <v>71.3048</v>
      </c>
      <c r="M18" s="392" t="s">
        <v>1007</v>
      </c>
    </row>
    <row r="19" spans="1:13" s="296" customFormat="1" ht="15" customHeight="1">
      <c r="A19" s="299">
        <v>34893</v>
      </c>
      <c r="B19" s="299">
        <v>6171</v>
      </c>
      <c r="C19" s="299">
        <v>6122</v>
      </c>
      <c r="D19" s="208">
        <v>17</v>
      </c>
      <c r="E19" s="214" t="s">
        <v>1008</v>
      </c>
      <c r="F19" s="318">
        <v>0</v>
      </c>
      <c r="G19" s="319"/>
      <c r="H19" s="319">
        <v>300000</v>
      </c>
      <c r="I19" s="319"/>
      <c r="J19" s="294">
        <f t="shared" si="0"/>
        <v>300000</v>
      </c>
      <c r="K19" s="294">
        <v>277921</v>
      </c>
      <c r="L19" s="294">
        <f t="shared" si="1"/>
        <v>92.64033333333333</v>
      </c>
      <c r="M19" s="392" t="s">
        <v>1001</v>
      </c>
    </row>
    <row r="20" spans="1:13" s="296" customFormat="1" ht="15" customHeight="1">
      <c r="A20" s="299">
        <v>30952</v>
      </c>
      <c r="B20" s="299">
        <v>5311</v>
      </c>
      <c r="C20" s="299">
        <v>6122</v>
      </c>
      <c r="D20" s="208">
        <v>18</v>
      </c>
      <c r="E20" s="214" t="s">
        <v>1009</v>
      </c>
      <c r="F20" s="318">
        <v>0</v>
      </c>
      <c r="G20" s="319"/>
      <c r="H20" s="319">
        <v>1923632</v>
      </c>
      <c r="I20" s="319"/>
      <c r="J20" s="294">
        <f t="shared" si="0"/>
        <v>1923632</v>
      </c>
      <c r="K20" s="294">
        <f>169182.9+1558076.4</f>
        <v>1727259.2999999998</v>
      </c>
      <c r="L20" s="294">
        <f t="shared" si="1"/>
        <v>89.79156616234289</v>
      </c>
      <c r="M20" s="392" t="s">
        <v>1003</v>
      </c>
    </row>
    <row r="21" spans="1:13" s="296" customFormat="1" ht="15" customHeight="1">
      <c r="A21" s="299">
        <v>30952</v>
      </c>
      <c r="B21" s="299">
        <v>5311</v>
      </c>
      <c r="C21" s="299">
        <v>6122</v>
      </c>
      <c r="D21" s="208">
        <v>19</v>
      </c>
      <c r="E21" s="214" t="s">
        <v>1009</v>
      </c>
      <c r="F21" s="318">
        <v>0</v>
      </c>
      <c r="G21" s="319"/>
      <c r="H21" s="319">
        <v>0</v>
      </c>
      <c r="I21" s="319">
        <v>415000</v>
      </c>
      <c r="J21" s="352">
        <f t="shared" si="0"/>
        <v>415000</v>
      </c>
      <c r="K21" s="352">
        <v>415000</v>
      </c>
      <c r="L21" s="294">
        <f t="shared" si="1"/>
        <v>100</v>
      </c>
      <c r="M21" s="392" t="s">
        <v>1003</v>
      </c>
    </row>
    <row r="22" spans="1:13" s="296" customFormat="1" ht="15" customHeight="1">
      <c r="A22" s="299">
        <v>34883</v>
      </c>
      <c r="B22" s="299">
        <v>5311</v>
      </c>
      <c r="C22" s="299">
        <v>6123</v>
      </c>
      <c r="D22" s="208">
        <v>20</v>
      </c>
      <c r="E22" s="214" t="s">
        <v>1010</v>
      </c>
      <c r="F22" s="318">
        <v>0</v>
      </c>
      <c r="G22" s="319"/>
      <c r="H22" s="319">
        <v>2426000</v>
      </c>
      <c r="I22" s="319">
        <v>-330000</v>
      </c>
      <c r="J22" s="352">
        <f t="shared" si="0"/>
        <v>2096000</v>
      </c>
      <c r="K22" s="352">
        <v>1469267</v>
      </c>
      <c r="L22" s="294">
        <f t="shared" si="1"/>
        <v>70.09861641221374</v>
      </c>
      <c r="M22" s="392" t="s">
        <v>1003</v>
      </c>
    </row>
    <row r="23" spans="1:13" s="296" customFormat="1" ht="15" customHeight="1">
      <c r="A23" s="299">
        <v>34603</v>
      </c>
      <c r="B23" s="299">
        <v>5311</v>
      </c>
      <c r="C23" s="299">
        <v>6122</v>
      </c>
      <c r="D23" s="208">
        <v>21</v>
      </c>
      <c r="E23" s="214" t="s">
        <v>1011</v>
      </c>
      <c r="F23" s="318">
        <v>0</v>
      </c>
      <c r="G23" s="319"/>
      <c r="H23" s="319">
        <v>0</v>
      </c>
      <c r="I23" s="319">
        <v>330000</v>
      </c>
      <c r="J23" s="352">
        <f t="shared" si="0"/>
        <v>330000</v>
      </c>
      <c r="K23" s="352">
        <v>322252</v>
      </c>
      <c r="L23" s="294">
        <f t="shared" si="1"/>
        <v>97.65212121212122</v>
      </c>
      <c r="M23" s="392" t="s">
        <v>1003</v>
      </c>
    </row>
    <row r="24" spans="1:13" s="296" customFormat="1" ht="15" customHeight="1">
      <c r="A24" s="213">
        <v>34539</v>
      </c>
      <c r="B24" s="213">
        <v>5212</v>
      </c>
      <c r="C24" s="213">
        <v>6122</v>
      </c>
      <c r="D24" s="208">
        <v>22</v>
      </c>
      <c r="E24" s="214" t="s">
        <v>1012</v>
      </c>
      <c r="F24" s="314">
        <v>200</v>
      </c>
      <c r="G24" s="316"/>
      <c r="H24" s="316">
        <v>200000</v>
      </c>
      <c r="I24" s="316"/>
      <c r="J24" s="352">
        <f t="shared" si="0"/>
        <v>200000</v>
      </c>
      <c r="K24" s="352">
        <v>200000</v>
      </c>
      <c r="L24" s="294">
        <f t="shared" si="1"/>
        <v>100</v>
      </c>
      <c r="M24" s="393" t="s">
        <v>449</v>
      </c>
    </row>
    <row r="25" spans="1:13" s="394" customFormat="1" ht="15" customHeight="1">
      <c r="A25" s="195">
        <v>34379</v>
      </c>
      <c r="B25" s="195">
        <v>6171</v>
      </c>
      <c r="C25" s="195">
        <v>6111</v>
      </c>
      <c r="D25" s="208">
        <v>23</v>
      </c>
      <c r="E25" s="209" t="s">
        <v>1013</v>
      </c>
      <c r="F25" s="293">
        <v>8000</v>
      </c>
      <c r="G25" s="294"/>
      <c r="H25" s="294">
        <v>8000000</v>
      </c>
      <c r="I25" s="294">
        <v>-7350000</v>
      </c>
      <c r="J25" s="294">
        <f t="shared" si="0"/>
        <v>650000</v>
      </c>
      <c r="K25" s="294"/>
      <c r="L25" s="294"/>
      <c r="M25" s="392" t="s">
        <v>1007</v>
      </c>
    </row>
    <row r="26" spans="1:13" s="394" customFormat="1" ht="15" customHeight="1">
      <c r="A26" s="195">
        <v>31111</v>
      </c>
      <c r="B26" s="195">
        <v>6171</v>
      </c>
      <c r="C26" s="195">
        <v>6125</v>
      </c>
      <c r="D26" s="208">
        <v>24</v>
      </c>
      <c r="E26" s="209" t="s">
        <v>1014</v>
      </c>
      <c r="F26" s="293">
        <v>0</v>
      </c>
      <c r="G26" s="294"/>
      <c r="H26" s="294">
        <v>500000</v>
      </c>
      <c r="I26" s="294">
        <v>270000</v>
      </c>
      <c r="J26" s="294">
        <f t="shared" si="0"/>
        <v>770000</v>
      </c>
      <c r="K26" s="294">
        <f>770000+69038-178262</f>
        <v>660776</v>
      </c>
      <c r="L26" s="294">
        <f aca="true" t="shared" si="2" ref="L26:L37">K26/J26*100</f>
        <v>85.81506493506494</v>
      </c>
      <c r="M26" s="392" t="s">
        <v>1007</v>
      </c>
    </row>
    <row r="27" spans="1:13" s="394" customFormat="1" ht="15" customHeight="1">
      <c r="A27" s="195">
        <v>34814</v>
      </c>
      <c r="B27" s="195">
        <v>6409</v>
      </c>
      <c r="C27" s="195">
        <v>6119</v>
      </c>
      <c r="D27" s="208">
        <v>25</v>
      </c>
      <c r="E27" s="209" t="s">
        <v>1015</v>
      </c>
      <c r="F27" s="304">
        <v>2000</v>
      </c>
      <c r="G27" s="305"/>
      <c r="H27" s="305">
        <v>2000000</v>
      </c>
      <c r="I27" s="305"/>
      <c r="J27" s="294">
        <f t="shared" si="0"/>
        <v>2000000</v>
      </c>
      <c r="K27" s="294">
        <v>2000000</v>
      </c>
      <c r="L27" s="294">
        <f t="shared" si="2"/>
        <v>100</v>
      </c>
      <c r="M27" s="295" t="s">
        <v>1016</v>
      </c>
    </row>
    <row r="28" spans="1:13" s="394" customFormat="1" ht="24" customHeight="1">
      <c r="A28" s="195">
        <v>31063</v>
      </c>
      <c r="B28" s="195">
        <v>2321</v>
      </c>
      <c r="C28" s="195">
        <v>6130</v>
      </c>
      <c r="D28" s="208">
        <v>26</v>
      </c>
      <c r="E28" s="209" t="s">
        <v>1017</v>
      </c>
      <c r="F28" s="304">
        <v>0</v>
      </c>
      <c r="G28" s="305"/>
      <c r="H28" s="305">
        <v>8927000</v>
      </c>
      <c r="I28" s="305">
        <v>-480000</v>
      </c>
      <c r="J28" s="294">
        <f t="shared" si="0"/>
        <v>8447000</v>
      </c>
      <c r="K28" s="294">
        <v>7767920</v>
      </c>
      <c r="L28" s="294">
        <f t="shared" si="2"/>
        <v>91.96069610512609</v>
      </c>
      <c r="M28" s="295" t="s">
        <v>888</v>
      </c>
    </row>
    <row r="29" spans="1:13" s="394" customFormat="1" ht="15" customHeight="1">
      <c r="A29" s="195">
        <v>34326</v>
      </c>
      <c r="B29" s="195">
        <v>2221</v>
      </c>
      <c r="C29" s="195">
        <v>6122</v>
      </c>
      <c r="D29" s="208">
        <v>27</v>
      </c>
      <c r="E29" s="209" t="s">
        <v>1018</v>
      </c>
      <c r="F29" s="304">
        <v>0</v>
      </c>
      <c r="G29" s="305"/>
      <c r="H29" s="305">
        <v>0</v>
      </c>
      <c r="I29" s="305">
        <v>200230</v>
      </c>
      <c r="J29" s="294">
        <f t="shared" si="0"/>
        <v>200230</v>
      </c>
      <c r="K29" s="294">
        <v>200222</v>
      </c>
      <c r="L29" s="294">
        <f t="shared" si="2"/>
        <v>99.99600459471608</v>
      </c>
      <c r="M29" s="295" t="s">
        <v>447</v>
      </c>
    </row>
    <row r="30" spans="1:13" s="394" customFormat="1" ht="15" customHeight="1">
      <c r="A30" s="195">
        <v>34859</v>
      </c>
      <c r="B30" s="195">
        <v>6171</v>
      </c>
      <c r="C30" s="195">
        <v>6127</v>
      </c>
      <c r="D30" s="208">
        <v>28</v>
      </c>
      <c r="E30" s="209" t="s">
        <v>1019</v>
      </c>
      <c r="F30" s="304">
        <v>0</v>
      </c>
      <c r="G30" s="305"/>
      <c r="H30" s="305">
        <v>729000</v>
      </c>
      <c r="I30" s="305"/>
      <c r="J30" s="294">
        <f t="shared" si="0"/>
        <v>729000</v>
      </c>
      <c r="K30" s="294">
        <v>729000</v>
      </c>
      <c r="L30" s="294">
        <f t="shared" si="2"/>
        <v>100</v>
      </c>
      <c r="M30" s="295" t="s">
        <v>1001</v>
      </c>
    </row>
    <row r="31" spans="1:13" s="303" customFormat="1" ht="15" customHeight="1">
      <c r="A31" s="239">
        <v>34906</v>
      </c>
      <c r="B31" s="239">
        <v>5399</v>
      </c>
      <c r="C31" s="239">
        <v>6125</v>
      </c>
      <c r="D31" s="208">
        <v>29</v>
      </c>
      <c r="E31" s="258" t="s">
        <v>1020</v>
      </c>
      <c r="F31" s="341">
        <v>0</v>
      </c>
      <c r="G31" s="342"/>
      <c r="H31" s="342">
        <v>0</v>
      </c>
      <c r="I31" s="342">
        <v>124870</v>
      </c>
      <c r="J31" s="334">
        <f t="shared" si="0"/>
        <v>124870</v>
      </c>
      <c r="K31" s="334">
        <v>124870</v>
      </c>
      <c r="L31" s="294">
        <f t="shared" si="2"/>
        <v>100</v>
      </c>
      <c r="M31" s="395" t="s">
        <v>1021</v>
      </c>
    </row>
    <row r="32" spans="1:13" s="303" customFormat="1" ht="22.5" customHeight="1">
      <c r="A32" s="239">
        <v>34906</v>
      </c>
      <c r="B32" s="239">
        <v>5399</v>
      </c>
      <c r="C32" s="239">
        <v>6111</v>
      </c>
      <c r="D32" s="208">
        <v>30</v>
      </c>
      <c r="E32" s="258" t="s">
        <v>1020</v>
      </c>
      <c r="F32" s="341"/>
      <c r="G32" s="342"/>
      <c r="H32" s="342"/>
      <c r="I32" s="342">
        <v>294000</v>
      </c>
      <c r="J32" s="334">
        <f t="shared" si="0"/>
        <v>294000</v>
      </c>
      <c r="K32" s="334">
        <v>294000</v>
      </c>
      <c r="L32" s="294">
        <f t="shared" si="2"/>
        <v>100</v>
      </c>
      <c r="M32" s="396" t="s">
        <v>1025</v>
      </c>
    </row>
    <row r="33" spans="1:13" s="303" customFormat="1" ht="21.75" customHeight="1">
      <c r="A33" s="239">
        <v>34906</v>
      </c>
      <c r="B33" s="239">
        <v>5399</v>
      </c>
      <c r="C33" s="239">
        <v>6125</v>
      </c>
      <c r="D33" s="208">
        <v>31</v>
      </c>
      <c r="E33" s="258" t="s">
        <v>1020</v>
      </c>
      <c r="F33" s="341">
        <v>0</v>
      </c>
      <c r="G33" s="342"/>
      <c r="H33" s="342">
        <v>0</v>
      </c>
      <c r="I33" s="342">
        <v>205000</v>
      </c>
      <c r="J33" s="334">
        <f t="shared" si="0"/>
        <v>205000</v>
      </c>
      <c r="K33" s="334">
        <v>205000</v>
      </c>
      <c r="L33" s="294">
        <f t="shared" si="2"/>
        <v>100</v>
      </c>
      <c r="M33" s="396" t="s">
        <v>1026</v>
      </c>
    </row>
    <row r="34" spans="1:13" s="296" customFormat="1" ht="15" customHeight="1">
      <c r="A34" s="239">
        <v>34812</v>
      </c>
      <c r="B34" s="239">
        <v>5311</v>
      </c>
      <c r="C34" s="239">
        <v>6122</v>
      </c>
      <c r="D34" s="208">
        <v>32</v>
      </c>
      <c r="E34" s="258" t="s">
        <v>1022</v>
      </c>
      <c r="F34" s="333">
        <v>85</v>
      </c>
      <c r="G34" s="334"/>
      <c r="H34" s="334">
        <v>85000</v>
      </c>
      <c r="I34" s="334"/>
      <c r="J34" s="334">
        <f t="shared" si="0"/>
        <v>85000</v>
      </c>
      <c r="K34" s="334">
        <v>82948</v>
      </c>
      <c r="L34" s="294">
        <f t="shared" si="2"/>
        <v>97.58588235294118</v>
      </c>
      <c r="M34" s="395" t="s">
        <v>1003</v>
      </c>
    </row>
    <row r="35" spans="1:13" s="296" customFormat="1" ht="15" customHeight="1">
      <c r="A35" s="397">
        <v>30753</v>
      </c>
      <c r="B35" s="397">
        <v>3639</v>
      </c>
      <c r="C35" s="397">
        <v>6130</v>
      </c>
      <c r="D35" s="208">
        <v>33</v>
      </c>
      <c r="E35" s="398" t="s">
        <v>1023</v>
      </c>
      <c r="F35" s="399">
        <v>0</v>
      </c>
      <c r="G35" s="400"/>
      <c r="H35" s="400">
        <v>18088650</v>
      </c>
      <c r="I35" s="400"/>
      <c r="J35" s="334">
        <f t="shared" si="0"/>
        <v>18088650</v>
      </c>
      <c r="K35" s="400">
        <v>18088650</v>
      </c>
      <c r="L35" s="294">
        <f t="shared" si="2"/>
        <v>100</v>
      </c>
      <c r="M35" s="401" t="s">
        <v>441</v>
      </c>
    </row>
    <row r="36" spans="1:13" s="296" customFormat="1" ht="15" customHeight="1" thickBot="1">
      <c r="A36" s="299">
        <v>34398</v>
      </c>
      <c r="B36" s="299">
        <v>3639</v>
      </c>
      <c r="C36" s="299">
        <v>6130</v>
      </c>
      <c r="D36" s="208">
        <v>34</v>
      </c>
      <c r="E36" s="402" t="s">
        <v>1023</v>
      </c>
      <c r="F36" s="403">
        <v>500</v>
      </c>
      <c r="G36" s="404"/>
      <c r="H36" s="404">
        <v>500000</v>
      </c>
      <c r="I36" s="404"/>
      <c r="J36" s="294">
        <f t="shared" si="0"/>
        <v>500000</v>
      </c>
      <c r="K36" s="405">
        <v>75700</v>
      </c>
      <c r="L36" s="294">
        <f t="shared" si="2"/>
        <v>15.14</v>
      </c>
      <c r="M36" s="406" t="s">
        <v>888</v>
      </c>
    </row>
    <row r="37" spans="1:13" s="412" customFormat="1" ht="15" customHeight="1" thickBot="1">
      <c r="A37" s="277"/>
      <c r="B37" s="277"/>
      <c r="C37" s="407"/>
      <c r="D37" s="407"/>
      <c r="E37" s="408" t="s">
        <v>184</v>
      </c>
      <c r="F37" s="409">
        <f aca="true" t="shared" si="3" ref="F37:K37">SUM(F3:F36)</f>
        <v>36611</v>
      </c>
      <c r="G37" s="410">
        <f t="shared" si="3"/>
        <v>265660.97</v>
      </c>
      <c r="H37" s="410">
        <f t="shared" si="3"/>
        <v>72672134.97</v>
      </c>
      <c r="I37" s="410">
        <f t="shared" si="3"/>
        <v>-6259600</v>
      </c>
      <c r="J37" s="410">
        <f t="shared" si="3"/>
        <v>66412534.97</v>
      </c>
      <c r="K37" s="410">
        <f t="shared" si="3"/>
        <v>61765456.2</v>
      </c>
      <c r="L37" s="410">
        <f t="shared" si="2"/>
        <v>93.00270834097934</v>
      </c>
      <c r="M37" s="411"/>
    </row>
    <row r="38" spans="1:19" ht="12.75">
      <c r="A38" s="413"/>
      <c r="B38" s="413"/>
      <c r="C38" s="413"/>
      <c r="D38" s="413"/>
      <c r="E38" s="413"/>
      <c r="F38" s="414"/>
      <c r="G38" s="414"/>
      <c r="H38" s="414"/>
      <c r="I38" s="414"/>
      <c r="J38" s="414"/>
      <c r="K38" s="414"/>
      <c r="L38" s="414"/>
      <c r="O38" s="364"/>
      <c r="P38" s="364"/>
      <c r="Q38" s="364"/>
      <c r="R38" s="364"/>
      <c r="S38" s="364"/>
    </row>
    <row r="39" spans="1:19" ht="12.75">
      <c r="A39" s="413"/>
      <c r="B39" s="413"/>
      <c r="C39" s="413"/>
      <c r="D39" s="413"/>
      <c r="E39" s="413"/>
      <c r="F39" s="414"/>
      <c r="G39" s="414"/>
      <c r="H39" s="414"/>
      <c r="I39" s="414"/>
      <c r="J39" s="414"/>
      <c r="K39" s="414"/>
      <c r="L39" s="414"/>
      <c r="O39" s="364"/>
      <c r="P39" s="364"/>
      <c r="Q39" s="364"/>
      <c r="R39" s="364"/>
      <c r="S39" s="364"/>
    </row>
    <row r="40" ht="12.75">
      <c r="E40" s="286"/>
    </row>
    <row r="41" spans="1:13" s="394" customFormat="1" ht="15" customHeight="1" hidden="1">
      <c r="A41" s="195">
        <v>30953</v>
      </c>
      <c r="B41" s="195">
        <v>3419</v>
      </c>
      <c r="C41" s="195">
        <v>6202</v>
      </c>
      <c r="D41" s="208">
        <v>8</v>
      </c>
      <c r="E41" s="209" t="s">
        <v>452</v>
      </c>
      <c r="F41" s="293">
        <v>7000</v>
      </c>
      <c r="G41" s="294"/>
      <c r="H41" s="294">
        <v>7000000</v>
      </c>
      <c r="I41" s="294"/>
      <c r="J41" s="294">
        <f>H41+I41</f>
        <v>7000000</v>
      </c>
      <c r="K41" s="294">
        <v>7000000</v>
      </c>
      <c r="L41" s="294">
        <f>K41/J41*100</f>
        <v>100</v>
      </c>
      <c r="M41" s="392" t="s">
        <v>453</v>
      </c>
    </row>
    <row r="42" ht="12.75">
      <c r="E42" s="286"/>
    </row>
    <row r="43" ht="12.75">
      <c r="E43" s="286"/>
    </row>
    <row r="44" ht="12.75">
      <c r="E44" s="286"/>
    </row>
    <row r="45" ht="12.75">
      <c r="E45" s="286"/>
    </row>
    <row r="46" ht="12.75">
      <c r="E46" s="286"/>
    </row>
    <row r="47" ht="12.75">
      <c r="E47" s="286"/>
    </row>
  </sheetData>
  <printOptions/>
  <pageMargins left="0.3" right="0.2" top="0.8267716535433072" bottom="0.5511811023622047" header="0.51" footer="0.2362204724409449"/>
  <pageSetup firstPageNumber="14" useFirstPageNumber="1" horizontalDpi="300" verticalDpi="300" orientation="landscape" paperSize="9" scale="80" r:id="rId1"/>
  <headerFooter alignWithMargins="0">
    <oddHeader>&amp;C&amp;"Arial,Tučné"&amp;12Investiční akce na rok 2008- individuální příslib&amp;RPříloha č. 5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E19" sqref="E19"/>
    </sheetView>
  </sheetViews>
  <sheetFormatPr defaultColWidth="9.00390625" defaultRowHeight="12.75" outlineLevelCol="1"/>
  <cols>
    <col min="1" max="1" width="4.75390625" style="193" customWidth="1"/>
    <col min="2" max="3" width="6.00390625" style="193" customWidth="1"/>
    <col min="4" max="4" width="4.125" style="193" customWidth="1"/>
    <col min="5" max="5" width="55.75390625" style="389" customWidth="1"/>
    <col min="6" max="6" width="16.375" style="193" customWidth="1"/>
    <col min="7" max="7" width="16.25390625" style="193" hidden="1" customWidth="1"/>
    <col min="8" max="8" width="15.25390625" style="193" hidden="1" customWidth="1" outlineLevel="1"/>
    <col min="9" max="9" width="15.625" style="193" hidden="1" customWidth="1" outlineLevel="1"/>
    <col min="10" max="10" width="15.25390625" style="193" customWidth="1" collapsed="1"/>
    <col min="11" max="11" width="15.25390625" style="193" customWidth="1" outlineLevel="1"/>
    <col min="12" max="12" width="8.125" style="193" customWidth="1" outlineLevel="1"/>
    <col min="13" max="13" width="22.75390625" style="389" customWidth="1"/>
    <col min="14" max="16384" width="9.125" style="193" customWidth="1"/>
  </cols>
  <sheetData>
    <row r="1" spans="1:13" s="367" customFormat="1" ht="54" customHeight="1" thickBot="1">
      <c r="A1" s="365" t="s">
        <v>879</v>
      </c>
      <c r="B1" s="365" t="s">
        <v>880</v>
      </c>
      <c r="C1" s="365" t="s">
        <v>881</v>
      </c>
      <c r="D1" s="365"/>
      <c r="E1" s="366" t="s">
        <v>882</v>
      </c>
      <c r="F1" s="186" t="s">
        <v>188</v>
      </c>
      <c r="G1" s="186" t="s">
        <v>762</v>
      </c>
      <c r="H1" s="186" t="s">
        <v>308</v>
      </c>
      <c r="I1" s="186" t="s">
        <v>762</v>
      </c>
      <c r="J1" s="186" t="s">
        <v>309</v>
      </c>
      <c r="K1" s="186" t="s">
        <v>417</v>
      </c>
      <c r="L1" s="186" t="s">
        <v>666</v>
      </c>
      <c r="M1" s="366" t="s">
        <v>641</v>
      </c>
    </row>
    <row r="2" spans="1:13" s="369" customFormat="1" ht="18.75" customHeight="1">
      <c r="A2" s="368" t="s">
        <v>310</v>
      </c>
      <c r="E2" s="370"/>
      <c r="F2" s="370"/>
      <c r="G2" s="370"/>
      <c r="H2" s="370"/>
      <c r="I2" s="370"/>
      <c r="J2" s="370"/>
      <c r="K2" s="370"/>
      <c r="L2" s="370"/>
      <c r="M2" s="370"/>
    </row>
    <row r="3" spans="1:13" s="375" customFormat="1" ht="15" customHeight="1">
      <c r="A3" s="371">
        <v>4517</v>
      </c>
      <c r="B3" s="371">
        <v>3636</v>
      </c>
      <c r="C3" s="371">
        <v>6119</v>
      </c>
      <c r="D3" s="371">
        <v>1</v>
      </c>
      <c r="E3" s="372" t="s">
        <v>311</v>
      </c>
      <c r="F3" s="373">
        <v>200</v>
      </c>
      <c r="G3" s="374"/>
      <c r="H3" s="374">
        <v>0</v>
      </c>
      <c r="I3" s="374"/>
      <c r="J3" s="374">
        <f>H3+I3</f>
        <v>0</v>
      </c>
      <c r="K3" s="374"/>
      <c r="L3" s="374"/>
      <c r="M3" s="372"/>
    </row>
    <row r="4" spans="1:13" s="375" customFormat="1" ht="15" customHeight="1">
      <c r="A4" s="371">
        <v>4732</v>
      </c>
      <c r="B4" s="371">
        <v>3636</v>
      </c>
      <c r="C4" s="371">
        <v>6119</v>
      </c>
      <c r="D4" s="371">
        <v>2</v>
      </c>
      <c r="E4" s="372" t="s">
        <v>312</v>
      </c>
      <c r="F4" s="373">
        <v>200</v>
      </c>
      <c r="G4" s="374"/>
      <c r="H4" s="374">
        <v>200000</v>
      </c>
      <c r="I4" s="374"/>
      <c r="J4" s="374">
        <f>H4+I4</f>
        <v>200000</v>
      </c>
      <c r="K4" s="374"/>
      <c r="L4" s="374"/>
      <c r="M4" s="372"/>
    </row>
    <row r="5" spans="1:13" s="375" customFormat="1" ht="15" customHeight="1">
      <c r="A5" s="371">
        <v>4834</v>
      </c>
      <c r="B5" s="371">
        <v>3636</v>
      </c>
      <c r="C5" s="371">
        <v>6119</v>
      </c>
      <c r="D5" s="371">
        <v>3</v>
      </c>
      <c r="E5" s="372" t="s">
        <v>313</v>
      </c>
      <c r="F5" s="373">
        <v>4000</v>
      </c>
      <c r="G5" s="374"/>
      <c r="H5" s="374">
        <v>3080500</v>
      </c>
      <c r="I5" s="374"/>
      <c r="J5" s="374">
        <f>2918105-178500</f>
        <v>2739605</v>
      </c>
      <c r="K5" s="374">
        <f>1469300.51-178500</f>
        <v>1290800.51</v>
      </c>
      <c r="L5" s="374">
        <f>K5/J5*100</f>
        <v>47.116299977551506</v>
      </c>
      <c r="M5" s="372"/>
    </row>
    <row r="6" spans="1:13" s="375" customFormat="1" ht="15" customHeight="1">
      <c r="A6" s="371">
        <v>4960</v>
      </c>
      <c r="B6" s="371">
        <v>3636</v>
      </c>
      <c r="C6" s="371">
        <v>6119</v>
      </c>
      <c r="D6" s="371">
        <v>4</v>
      </c>
      <c r="E6" s="372" t="s">
        <v>314</v>
      </c>
      <c r="F6" s="373">
        <v>0</v>
      </c>
      <c r="G6" s="374"/>
      <c r="H6" s="374"/>
      <c r="I6" s="374"/>
      <c r="J6" s="374">
        <v>178500</v>
      </c>
      <c r="K6" s="374">
        <v>178500</v>
      </c>
      <c r="L6" s="374">
        <f>K6/J6*100</f>
        <v>100</v>
      </c>
      <c r="M6" s="372"/>
    </row>
    <row r="7" spans="1:13" s="375" customFormat="1" ht="15" customHeight="1">
      <c r="A7" s="371">
        <v>4763</v>
      </c>
      <c r="B7" s="371">
        <v>3636</v>
      </c>
      <c r="C7" s="371">
        <v>6119</v>
      </c>
      <c r="D7" s="371">
        <v>5</v>
      </c>
      <c r="E7" s="372" t="s">
        <v>315</v>
      </c>
      <c r="F7" s="373">
        <v>100</v>
      </c>
      <c r="G7" s="374"/>
      <c r="H7" s="374">
        <v>100000</v>
      </c>
      <c r="I7" s="374"/>
      <c r="J7" s="374">
        <f aca="true" t="shared" si="0" ref="J7:J17">H7+I7</f>
        <v>100000</v>
      </c>
      <c r="K7" s="374"/>
      <c r="L7" s="374"/>
      <c r="M7" s="372"/>
    </row>
    <row r="8" spans="1:13" s="375" customFormat="1" ht="15" customHeight="1">
      <c r="A8" s="371">
        <v>4832</v>
      </c>
      <c r="B8" s="371">
        <v>3636</v>
      </c>
      <c r="C8" s="371">
        <v>6119</v>
      </c>
      <c r="D8" s="371">
        <v>6</v>
      </c>
      <c r="E8" s="372" t="s">
        <v>316</v>
      </c>
      <c r="F8" s="373">
        <v>150</v>
      </c>
      <c r="G8" s="374"/>
      <c r="H8" s="374">
        <v>150000</v>
      </c>
      <c r="I8" s="374"/>
      <c r="J8" s="374">
        <f t="shared" si="0"/>
        <v>150000</v>
      </c>
      <c r="K8" s="374"/>
      <c r="L8" s="374"/>
      <c r="M8" s="372"/>
    </row>
    <row r="9" spans="1:13" s="375" customFormat="1" ht="15" customHeight="1">
      <c r="A9" s="371">
        <v>4833</v>
      </c>
      <c r="B9" s="371">
        <v>3636</v>
      </c>
      <c r="C9" s="371">
        <v>6119</v>
      </c>
      <c r="D9" s="371">
        <v>7</v>
      </c>
      <c r="E9" s="372" t="s">
        <v>317</v>
      </c>
      <c r="F9" s="373">
        <v>150</v>
      </c>
      <c r="G9" s="374"/>
      <c r="H9" s="374">
        <v>150000</v>
      </c>
      <c r="I9" s="374"/>
      <c r="J9" s="374">
        <f t="shared" si="0"/>
        <v>150000</v>
      </c>
      <c r="K9" s="374"/>
      <c r="L9" s="374"/>
      <c r="M9" s="372"/>
    </row>
    <row r="10" spans="1:13" s="375" customFormat="1" ht="15" customHeight="1">
      <c r="A10" s="250">
        <v>4455</v>
      </c>
      <c r="B10" s="250">
        <v>2212</v>
      </c>
      <c r="C10" s="250">
        <v>6121</v>
      </c>
      <c r="D10" s="371">
        <v>8</v>
      </c>
      <c r="E10" s="376" t="s">
        <v>271</v>
      </c>
      <c r="F10" s="373">
        <v>150</v>
      </c>
      <c r="G10" s="374"/>
      <c r="H10" s="374">
        <v>0</v>
      </c>
      <c r="I10" s="374"/>
      <c r="J10" s="374">
        <f t="shared" si="0"/>
        <v>0</v>
      </c>
      <c r="K10" s="374"/>
      <c r="L10" s="374"/>
      <c r="M10" s="372"/>
    </row>
    <row r="11" spans="1:13" s="375" customFormat="1" ht="15" customHeight="1">
      <c r="A11" s="250">
        <v>4455</v>
      </c>
      <c r="B11" s="250">
        <v>3636</v>
      </c>
      <c r="C11" s="250">
        <v>6119</v>
      </c>
      <c r="D11" s="371">
        <v>9</v>
      </c>
      <c r="E11" s="376" t="s">
        <v>318</v>
      </c>
      <c r="F11" s="373">
        <v>50</v>
      </c>
      <c r="G11" s="374"/>
      <c r="H11" s="374">
        <v>50000</v>
      </c>
      <c r="I11" s="374"/>
      <c r="J11" s="374">
        <f t="shared" si="0"/>
        <v>50000</v>
      </c>
      <c r="K11" s="374"/>
      <c r="L11" s="374"/>
      <c r="M11" s="372"/>
    </row>
    <row r="12" spans="1:13" s="375" customFormat="1" ht="15" customHeight="1">
      <c r="A12" s="250">
        <v>4711</v>
      </c>
      <c r="B12" s="250">
        <v>3636</v>
      </c>
      <c r="C12" s="250">
        <v>6119</v>
      </c>
      <c r="D12" s="371">
        <v>10</v>
      </c>
      <c r="E12" s="376" t="s">
        <v>319</v>
      </c>
      <c r="F12" s="373">
        <v>0</v>
      </c>
      <c r="G12" s="374"/>
      <c r="H12" s="374">
        <v>150000</v>
      </c>
      <c r="I12" s="374"/>
      <c r="J12" s="374">
        <f t="shared" si="0"/>
        <v>150000</v>
      </c>
      <c r="K12" s="374">
        <v>146608</v>
      </c>
      <c r="L12" s="374">
        <f>K12/J12*100</f>
        <v>97.73866666666666</v>
      </c>
      <c r="M12" s="372"/>
    </row>
    <row r="13" spans="1:13" s="375" customFormat="1" ht="15" customHeight="1">
      <c r="A13" s="371">
        <v>4194</v>
      </c>
      <c r="B13" s="371">
        <v>3636</v>
      </c>
      <c r="C13" s="371">
        <v>6119</v>
      </c>
      <c r="D13" s="371">
        <v>11</v>
      </c>
      <c r="E13" s="372" t="s">
        <v>320</v>
      </c>
      <c r="F13" s="373">
        <v>200</v>
      </c>
      <c r="G13" s="374"/>
      <c r="H13" s="374">
        <v>200000</v>
      </c>
      <c r="I13" s="374"/>
      <c r="J13" s="374">
        <f t="shared" si="0"/>
        <v>200000</v>
      </c>
      <c r="K13" s="374">
        <v>187960.5</v>
      </c>
      <c r="L13" s="374">
        <f>K13/J13*100</f>
        <v>93.98025</v>
      </c>
      <c r="M13" s="372"/>
    </row>
    <row r="14" spans="1:13" s="375" customFormat="1" ht="15" customHeight="1">
      <c r="A14" s="371">
        <v>4773</v>
      </c>
      <c r="B14" s="371">
        <v>3636</v>
      </c>
      <c r="C14" s="371">
        <v>6119</v>
      </c>
      <c r="D14" s="371">
        <v>12</v>
      </c>
      <c r="E14" s="372" t="s">
        <v>321</v>
      </c>
      <c r="F14" s="373">
        <v>0</v>
      </c>
      <c r="G14" s="374"/>
      <c r="H14" s="374">
        <v>200000</v>
      </c>
      <c r="I14" s="374"/>
      <c r="J14" s="374">
        <f t="shared" si="0"/>
        <v>200000</v>
      </c>
      <c r="K14" s="374"/>
      <c r="L14" s="374"/>
      <c r="M14" s="372"/>
    </row>
    <row r="15" spans="1:13" s="375" customFormat="1" ht="15" customHeight="1">
      <c r="A15" s="371">
        <v>4519</v>
      </c>
      <c r="B15" s="371">
        <v>3636</v>
      </c>
      <c r="C15" s="371">
        <v>6119</v>
      </c>
      <c r="D15" s="371">
        <v>13</v>
      </c>
      <c r="E15" s="377" t="s">
        <v>434</v>
      </c>
      <c r="F15" s="373">
        <v>100</v>
      </c>
      <c r="G15" s="374"/>
      <c r="H15" s="374">
        <v>100000</v>
      </c>
      <c r="I15" s="374"/>
      <c r="J15" s="374">
        <f t="shared" si="0"/>
        <v>100000</v>
      </c>
      <c r="K15" s="374"/>
      <c r="L15" s="374"/>
      <c r="M15" s="372"/>
    </row>
    <row r="16" spans="1:13" s="375" customFormat="1" ht="15" customHeight="1">
      <c r="A16" s="371">
        <v>4286</v>
      </c>
      <c r="B16" s="371">
        <v>3636</v>
      </c>
      <c r="C16" s="371">
        <v>6119</v>
      </c>
      <c r="D16" s="371">
        <v>14</v>
      </c>
      <c r="E16" s="372" t="s">
        <v>435</v>
      </c>
      <c r="F16" s="373">
        <v>150</v>
      </c>
      <c r="G16" s="374"/>
      <c r="H16" s="374">
        <v>150000</v>
      </c>
      <c r="I16" s="374"/>
      <c r="J16" s="374">
        <f t="shared" si="0"/>
        <v>150000</v>
      </c>
      <c r="K16" s="374"/>
      <c r="L16" s="374"/>
      <c r="M16" s="372"/>
    </row>
    <row r="17" spans="1:13" s="382" customFormat="1" ht="15" customHeight="1" thickBot="1">
      <c r="A17" s="378">
        <v>726</v>
      </c>
      <c r="B17" s="378">
        <v>3636</v>
      </c>
      <c r="C17" s="378">
        <v>6119</v>
      </c>
      <c r="D17" s="371">
        <v>15</v>
      </c>
      <c r="E17" s="379" t="s">
        <v>436</v>
      </c>
      <c r="F17" s="380">
        <v>50</v>
      </c>
      <c r="G17" s="381"/>
      <c r="H17" s="381">
        <v>50000</v>
      </c>
      <c r="I17" s="381"/>
      <c r="J17" s="374">
        <f t="shared" si="0"/>
        <v>50000</v>
      </c>
      <c r="K17" s="381"/>
      <c r="L17" s="374"/>
      <c r="M17" s="379"/>
    </row>
    <row r="18" spans="5:13" s="383" customFormat="1" ht="15" customHeight="1" thickBot="1">
      <c r="E18" s="384" t="s">
        <v>184</v>
      </c>
      <c r="F18" s="385">
        <f aca="true" t="shared" si="1" ref="F18:K18">SUM(F3:F17)</f>
        <v>5500</v>
      </c>
      <c r="G18" s="386">
        <f t="shared" si="1"/>
        <v>0</v>
      </c>
      <c r="H18" s="386">
        <f t="shared" si="1"/>
        <v>4580500</v>
      </c>
      <c r="I18" s="386">
        <f t="shared" si="1"/>
        <v>0</v>
      </c>
      <c r="J18" s="386">
        <f t="shared" si="1"/>
        <v>4418105</v>
      </c>
      <c r="K18" s="386">
        <f t="shared" si="1"/>
        <v>1803869.01</v>
      </c>
      <c r="L18" s="386">
        <f>K18/J18*100</f>
        <v>40.82902081322196</v>
      </c>
      <c r="M18" s="387"/>
    </row>
    <row r="25" ht="12.75">
      <c r="E25" s="388"/>
    </row>
  </sheetData>
  <printOptions/>
  <pageMargins left="0.45" right="0.5905511811023623" top="0.8267716535433072" bottom="0.5511811023622047" header="0.5118110236220472" footer="0.2362204724409449"/>
  <pageSetup firstPageNumber="15" useFirstPageNumber="1" horizontalDpi="600" verticalDpi="600" orientation="landscape" paperSize="9" scale="80" r:id="rId1"/>
  <headerFooter alignWithMargins="0">
    <oddHeader>&amp;C&amp;"Arial,Tučné"&amp;12Investiční akce na rok 2008 - individuální příslib&amp;RPříloha č. 5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mmol</dc:creator>
  <cp:keywords/>
  <dc:description/>
  <cp:lastModifiedBy>kotja</cp:lastModifiedBy>
  <cp:lastPrinted>2009-04-01T08:27:06Z</cp:lastPrinted>
  <dcterms:created xsi:type="dcterms:W3CDTF">2006-11-27T10:46:59Z</dcterms:created>
  <dcterms:modified xsi:type="dcterms:W3CDTF">2009-04-22T13:35:42Z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