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oupis příloh" sheetId="1" r:id="rId1"/>
    <sheet name="Př.1-PŘÍJMY" sheetId="2" r:id="rId2"/>
    <sheet name="Př.2-Sumář PO" sheetId="3" r:id="rId3"/>
    <sheet name="Př.3-Sumář OVS" sheetId="4" r:id="rId4"/>
    <sheet name="Př.4-Investice" sheetId="5" r:id="rId5"/>
    <sheet name="Př.5-Financování" sheetId="6" r:id="rId6"/>
    <sheet name="Př.6-Sumář P+V+F" sheetId="7" r:id="rId7"/>
    <sheet name="Př.7-FRB klasika" sheetId="8" r:id="rId8"/>
    <sheet name="Př.7-FRB povodeň" sheetId="9" r:id="rId9"/>
    <sheet name="Př.7-soc. fond" sheetId="10" r:id="rId10"/>
    <sheet name="Př.8-fin.vypořádání-1a" sheetId="11" r:id="rId11"/>
    <sheet name="Př.8-fin.vypořádání-1b,d" sheetId="12" r:id="rId12"/>
    <sheet name="Př.8-fin.vypořádání-Úřad vlády" sheetId="13" r:id="rId13"/>
    <sheet name="Př.8-fin.vypoř.-Min. kultury" sheetId="14" r:id="rId14"/>
    <sheet name="Př.8-fin.vypoř.-Min. školství" sheetId="15" r:id="rId15"/>
    <sheet name="Př.8-fin.vypoř.-Min. zeměděl." sheetId="16" r:id="rId16"/>
    <sheet name="Př.8-fin.vyp.-Min. živ. prostř." sheetId="17" r:id="rId17"/>
    <sheet name="Př.8-fin.vypoř.-př. 9 část B " sheetId="18" r:id="rId18"/>
    <sheet name="Př.8-fin.vypoř.-MPSV ČR" sheetId="19" r:id="rId19"/>
    <sheet name="Př.8-fin.vypoř.-Min. kultury2" sheetId="20" r:id="rId20"/>
    <sheet name="Př.8-fin.vypoř.-SFŽP ČR" sheetId="21" r:id="rId21"/>
    <sheet name="Př.8-fin.vypoř.-SFDI ČR" sheetId="22" r:id="rId22"/>
    <sheet name="Př.8-fin.vypoř.-MMR ČR" sheetId="23" r:id="rId23"/>
    <sheet name="Př.8-fin.vypoř.-MF ČR" sheetId="24" r:id="rId24"/>
    <sheet name="Př.8-fin.vypoř.-EU-SFŽP ČR" sheetId="25" r:id="rId25"/>
  </sheets>
  <externalReferences>
    <externalReference r:id="rId28"/>
    <externalReference r:id="rId29"/>
  </externalReferences>
  <definedNames>
    <definedName name="_xlnm.Print_Titles" localSheetId="1">'Př.1-PŘÍJMY'!$1:$1</definedName>
    <definedName name="_xlnm.Print_Titles" localSheetId="3">'Př.3-Sumář OVS'!$1:$1</definedName>
    <definedName name="_xlnm.Print_Titles" localSheetId="4">'Př.4-Investice'!$1:$1</definedName>
    <definedName name="_xlnm.Print_Area" localSheetId="1">'Př.1-PŘÍJMY'!$A$1:$G$165</definedName>
    <definedName name="_xlnm.Print_Area" localSheetId="2">'Př.2-Sumář PO'!$A$1:$I$9</definedName>
    <definedName name="_xlnm.Print_Area" localSheetId="3">'Př.3-Sumář OVS'!$A$1:$L$61</definedName>
    <definedName name="_xlnm.Print_Area" localSheetId="4">'Př.4-Investice'!$A$1:$O$326</definedName>
    <definedName name="_xlnm.Print_Area" localSheetId="5">'Př.5-Financování'!$A$1:$D$33</definedName>
    <definedName name="_xlnm.Print_Area" localSheetId="6">'Př.6-Sumář P+V+F'!$A$1:$I$58</definedName>
    <definedName name="_xlnm.Print_Area" localSheetId="7">'Př.7-FRB klasika'!$A$1:$I$27</definedName>
    <definedName name="_xlnm.Print_Area" localSheetId="8">'Př.7-FRB povodeň'!$A$1:$I$28</definedName>
    <definedName name="_xlnm.Print_Area" localSheetId="9">'Př.7-soc. fond'!$A$1:$E$31</definedName>
    <definedName name="_xlnm.Print_Area" localSheetId="16">'Př.8-fin.vyp.-Min. živ. prostř.'!$A$1:$J$46</definedName>
    <definedName name="_xlnm.Print_Area" localSheetId="24">'Př.8-fin.vypoř.-EU-SFŽP ČR'!$A$1:$J$46</definedName>
    <definedName name="_xlnm.Print_Area" localSheetId="23">'Př.8-fin.vypoř.-MF ČR'!$A$1:$J$45</definedName>
    <definedName name="_xlnm.Print_Area" localSheetId="13">'Př.8-fin.vypoř.-Min. kultury'!$A$1:$J$45</definedName>
    <definedName name="_xlnm.Print_Area" localSheetId="19">'Př.8-fin.vypoř.-Min. kultury2'!$A$1:$J$46</definedName>
    <definedName name="_xlnm.Print_Area" localSheetId="14">'Př.8-fin.vypoř.-Min. školství'!$A$1:$J$45</definedName>
    <definedName name="_xlnm.Print_Area" localSheetId="15">'Př.8-fin.vypoř.-Min. zeměděl.'!$A$1:$J$45</definedName>
    <definedName name="_xlnm.Print_Area" localSheetId="22">'Př.8-fin.vypoř.-MMR ČR'!$A$1:$J$45</definedName>
    <definedName name="_xlnm.Print_Area" localSheetId="18">'Př.8-fin.vypoř.-MPSV ČR'!$A$1:$J$45</definedName>
    <definedName name="_xlnm.Print_Area" localSheetId="17">'Př.8-fin.vypoř.-př. 9 část B '!$A$1:$G$40</definedName>
    <definedName name="_xlnm.Print_Area" localSheetId="21">'Př.8-fin.vypoř.-SFDI ČR'!$A$1:$J$45</definedName>
    <definedName name="_xlnm.Print_Area" localSheetId="20">'Př.8-fin.vypoř.-SFŽP ČR'!$A$1:$J$47</definedName>
    <definedName name="_xlnm.Print_Area" localSheetId="12">'Př.8-fin.vypořádání-Úřad vlády'!$A$1:$J$46</definedName>
    <definedName name="Odložené_zahájení" localSheetId="1">#REF!</definedName>
    <definedName name="Odložené_zahájení" localSheetId="2">#REF!</definedName>
    <definedName name="Odložené_zahájení" localSheetId="3">#REF!</definedName>
    <definedName name="Odložené_zahájení">#REF!</definedName>
    <definedName name="Rozestavěné_stavby" localSheetId="1">#REF!</definedName>
    <definedName name="Rozestavěné_stavby" localSheetId="2">#REF!</definedName>
    <definedName name="Rozestavěné_stavby" localSheetId="3">#REF!</definedName>
    <definedName name="Rozestavěné_stavby">#REF!</definedName>
    <definedName name="Soupis98" localSheetId="1">#REF!</definedName>
    <definedName name="Soupis98" localSheetId="2">#REF!</definedName>
    <definedName name="Soupis98" localSheetId="3">#REF!</definedName>
    <definedName name="Soupis98">#REF!</definedName>
    <definedName name="Sumář99_Dotaz_plán99" localSheetId="1">#REF!</definedName>
    <definedName name="Sumář99_Dotaz_plán99" localSheetId="2">#REF!</definedName>
    <definedName name="Sumář99_Dotaz_plán99" localSheetId="3">#REF!</definedName>
    <definedName name="Sumář99_Dotaz_plán99">#REF!</definedName>
    <definedName name="Sumář99_Dotaz98" localSheetId="1">#REF!</definedName>
    <definedName name="Sumář99_Dotaz98" localSheetId="2">#REF!</definedName>
    <definedName name="Sumář99_Dotaz98" localSheetId="3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<sst xmlns="http://schemas.openxmlformats.org/spreadsheetml/2006/main" count="1961" uniqueCount="1253">
  <si>
    <t>70 tis. Kč projekt MAGISTHERE; 32.932.796,40 Kč vratky nedočerpaných státních dotací z roku 2004; 9.600,-- Kč pro JSDH na vybavení (dotace KÚ z r. 2004)</t>
  </si>
  <si>
    <t>inv. příjaté dotace z všeobecné pokladní správy SR</t>
  </si>
  <si>
    <t>investiční přijaté dotace za státních fondů</t>
  </si>
  <si>
    <t>ostatní investiční přijaté dotace ze státního rozpočtu</t>
  </si>
  <si>
    <t>investiční převody z Národního fondu</t>
  </si>
  <si>
    <t>investiční přijaté dotace od krajů</t>
  </si>
  <si>
    <t>Celkem tř. 4 - PŘIJATÉ DOTACE</t>
  </si>
  <si>
    <t>PŘÍJMY CELKEM</t>
  </si>
  <si>
    <r>
      <t xml:space="preserve">skutečnost 2005: </t>
    </r>
    <r>
      <rPr>
        <sz val="8"/>
        <rFont val="Arial Narrow"/>
        <family val="2"/>
      </rPr>
      <t>penále za neoprávněné použití prostředků ze zdrojů města 772,-- Kč; sankce za ztráty pokutových bloků 32.249,-- Kč (Městská policie a evidence obyvatel)</t>
    </r>
  </si>
  <si>
    <r>
      <t>ÚZ 98116</t>
    </r>
    <r>
      <rPr>
        <sz val="8"/>
        <rFont val="Arial Narrow"/>
        <family val="2"/>
      </rPr>
      <t xml:space="preserve"> MF ČR na výkon státní správy</t>
    </r>
  </si>
  <si>
    <r>
      <t>ÚZ 98064</t>
    </r>
    <r>
      <rPr>
        <sz val="8"/>
        <rFont val="Arial Narrow"/>
        <family val="2"/>
      </rPr>
      <t xml:space="preserve"> MV ČR na realizaci 1. etapy Strategie prevence kriminality na místní úrovni v roce 2005</t>
    </r>
  </si>
  <si>
    <r>
      <t xml:space="preserve">globální dotace </t>
    </r>
    <r>
      <rPr>
        <sz val="8"/>
        <rFont val="Arial Narrow"/>
        <family val="2"/>
      </rPr>
      <t>- výkon st. správy 80.244 tis. Kč; školství 14.224 tis. Kč; soc. dávky 177.920.955,-- Kč; Knihovna města Olomouce 16.269 tis. Kč</t>
    </r>
  </si>
  <si>
    <r>
      <t>ÚZ 90103</t>
    </r>
    <r>
      <rPr>
        <sz val="8"/>
        <rFont val="Arial Narrow"/>
        <family val="2"/>
      </rPr>
      <t xml:space="preserve"> SFŽP ČR na ochranu ovzduší</t>
    </r>
  </si>
  <si>
    <r>
      <t xml:space="preserve">ÚZ 13101 </t>
    </r>
    <r>
      <rPr>
        <sz val="8"/>
        <rFont val="Arial Narrow"/>
        <family val="2"/>
      </rPr>
      <t>Úřad práce na aktivní politiku zaměstnanosti</t>
    </r>
  </si>
  <si>
    <r>
      <t>ÚZ 04428</t>
    </r>
    <r>
      <rPr>
        <sz val="8"/>
        <rFont val="Arial Narrow"/>
        <family val="2"/>
      </rPr>
      <t xml:space="preserve"> MV ČR - terénní sociální práce</t>
    </r>
  </si>
  <si>
    <r>
      <t xml:space="preserve">ÚZ 29433 </t>
    </r>
    <r>
      <rPr>
        <sz val="8"/>
        <rFont val="Arial Narrow"/>
        <family val="2"/>
      </rPr>
      <t>MZe ČR na krytí nákladů spojených s evidencí zemědělských podnikatelů</t>
    </r>
  </si>
  <si>
    <r>
      <t>ÚZ 29004</t>
    </r>
    <r>
      <rPr>
        <sz val="8"/>
        <rFont val="Arial Narrow"/>
        <family val="2"/>
      </rPr>
      <t xml:space="preserve"> MZe ČR na výsadbu minimál. podílu melioračních a zpevňujících dřevin</t>
    </r>
  </si>
  <si>
    <r>
      <t xml:space="preserve">ÚZ 29008 </t>
    </r>
    <r>
      <rPr>
        <sz val="8"/>
        <rFont val="Arial Narrow"/>
        <family val="2"/>
      </rPr>
      <t>MZe ČR na náklady na činnost odborného lesního hospodáře</t>
    </r>
  </si>
  <si>
    <r>
      <t>ÚZ 15065</t>
    </r>
    <r>
      <rPr>
        <sz val="8"/>
        <rFont val="Arial Narrow"/>
        <family val="2"/>
      </rPr>
      <t xml:space="preserve"> MŽP ČR pro ZOO Olomouc, Sv. Kopeček na chov ohrožených druhů</t>
    </r>
  </si>
  <si>
    <r>
      <t>ÚZ 34352</t>
    </r>
    <r>
      <rPr>
        <sz val="8"/>
        <rFont val="Arial Narrow"/>
        <family val="2"/>
      </rPr>
      <t xml:space="preserve"> MK ČR 640 tis. Kč pro Moravskou filharmonii a 3.090 tis. Kč pro Moravské divadlo</t>
    </r>
  </si>
  <si>
    <r>
      <t>ÚZ 34054</t>
    </r>
    <r>
      <rPr>
        <sz val="8"/>
        <rFont val="Arial Narrow"/>
        <family val="2"/>
      </rPr>
      <t xml:space="preserve"> MK ČR na "Program regenerace MPR a MPZ"</t>
    </r>
  </si>
  <si>
    <r>
      <t>ÚZ 33245 MŠMT ČR</t>
    </r>
    <r>
      <rPr>
        <sz val="8"/>
        <rFont val="Arial Narrow"/>
        <family val="2"/>
      </rPr>
      <t xml:space="preserve"> na Státní informační politiku ve vzdělávání - Informační centra SIPVZ</t>
    </r>
  </si>
  <si>
    <r>
      <t>ÚZ 33122</t>
    </r>
    <r>
      <rPr>
        <sz val="8"/>
        <rFont val="Arial Narrow"/>
        <family val="2"/>
      </rPr>
      <t xml:space="preserve"> MŠMT ČR na podporu primár. prevence sociál. patol. jevů -  Projekt na podporu aktivit žáků 2. stupně ZŚ                                v oblasti prevence drogových závislostí</t>
    </r>
  </si>
  <si>
    <r>
      <t>ÚZ 00501</t>
    </r>
    <r>
      <rPr>
        <sz val="8"/>
        <rFont val="Arial Narrow"/>
        <family val="2"/>
      </rPr>
      <t xml:space="preserve"> na podporu činnosti informační sitě EUROPE DIRECT v roce 2005</t>
    </r>
  </si>
  <si>
    <r>
      <t>ÚZ 00001</t>
    </r>
    <r>
      <rPr>
        <sz val="8"/>
        <rFont val="Arial Narrow"/>
        <family val="2"/>
      </rPr>
      <t xml:space="preserve"> pro Moravskou filharmonii</t>
    </r>
  </si>
  <si>
    <r>
      <t xml:space="preserve">ÚZ 00550 </t>
    </r>
    <r>
      <rPr>
        <sz val="8"/>
        <rFont val="Arial Narrow"/>
        <family val="2"/>
      </rPr>
      <t>pro Správu lesů města Olomouce</t>
    </r>
  </si>
  <si>
    <r>
      <t>org. 5331</t>
    </r>
    <r>
      <rPr>
        <sz val="8"/>
        <rFont val="Arial Narrow"/>
        <family val="2"/>
      </rPr>
      <t xml:space="preserve"> převod části školného MŠ (dobíhající z r. 2004) - přímá vazba na výdaje</t>
    </r>
  </si>
  <si>
    <r>
      <t>ÚZ 98661</t>
    </r>
    <r>
      <rPr>
        <sz val="8"/>
        <rFont val="Arial Narrow"/>
        <family val="2"/>
      </rPr>
      <t xml:space="preserve"> MF ČR na akci "Rekonstrukce MPR - Sokolská ulice - obnova malé kašny" - limitní účet</t>
    </r>
  </si>
  <si>
    <r>
      <t xml:space="preserve">ÚZ 90102 </t>
    </r>
    <r>
      <rPr>
        <sz val="8"/>
        <rFont val="Arial Narrow"/>
        <family val="2"/>
      </rPr>
      <t>SFŽP ČR na akci "Rekonstrukce a dobudování kanal. sítě města - ISPA I" (smlouva č. 00902103)</t>
    </r>
  </si>
  <si>
    <r>
      <t xml:space="preserve">ÚZ 90102 </t>
    </r>
    <r>
      <rPr>
        <sz val="8"/>
        <rFont val="Arial Narrow"/>
        <family val="2"/>
      </rPr>
      <t>SFŽP ČR na akci "Rekonstrukce a dobudování kanal. sítě města - ISPA I" (doplatek z předešlých let - smlouva č. 00702104)</t>
    </r>
  </si>
  <si>
    <r>
      <t xml:space="preserve">ÚZ 90106 </t>
    </r>
    <r>
      <rPr>
        <sz val="8"/>
        <rFont val="Arial Narrow"/>
        <family val="2"/>
      </rPr>
      <t>SFŽP ČR na akci "SEV Sluňákov"</t>
    </r>
  </si>
  <si>
    <r>
      <t xml:space="preserve">ÚZ 91628 </t>
    </r>
    <r>
      <rPr>
        <sz val="8"/>
        <rFont val="Arial Narrow"/>
        <family val="2"/>
      </rPr>
      <t>SFDI ČR na akci "Bezbariérová Olomouc - II. etapa - trasa C" 4.600.536,70 Kč a na akci "Olomouc - cyklostezka Štítného - Foersterova - Pražská ul." 707 tis. Kč (limitní účet)</t>
    </r>
  </si>
  <si>
    <r>
      <t xml:space="preserve">ÚZ 90578 </t>
    </r>
    <r>
      <rPr>
        <sz val="8"/>
        <rFont val="Arial Narrow"/>
        <family val="2"/>
      </rPr>
      <t>SFŽP ČR - doplatek z minulých let (ISPA)</t>
    </r>
  </si>
  <si>
    <r>
      <t xml:space="preserve">ÚZ 17722 </t>
    </r>
    <r>
      <rPr>
        <sz val="8"/>
        <rFont val="Arial Narrow"/>
        <family val="2"/>
      </rPr>
      <t>MMR ČR na akci "Regenerace panel. sídliště Úzké Díly - III. etapa - RC 11" - limitní účet</t>
    </r>
  </si>
  <si>
    <r>
      <t>ÚZ 95757</t>
    </r>
    <r>
      <rPr>
        <sz val="8"/>
        <rFont val="Arial Narrow"/>
        <family val="2"/>
      </rPr>
      <t xml:space="preserve"> Fond soudržnosti na akci "Rekonstrukce a dobudování kanal. sítě města - ISPA I"</t>
    </r>
  </si>
  <si>
    <r>
      <t xml:space="preserve">ÚZ 95738 </t>
    </r>
    <r>
      <rPr>
        <sz val="8"/>
        <rFont val="Arial Narrow"/>
        <family val="2"/>
      </rPr>
      <t>regionální agentura NF na akci "Holice - Šlechtitelů - průmyslová zóna"</t>
    </r>
  </si>
  <si>
    <r>
      <t>bez ÚZ:</t>
    </r>
    <r>
      <rPr>
        <sz val="8"/>
        <rFont val="Arial Narrow"/>
        <family val="2"/>
      </rPr>
      <t xml:space="preserve"> 20 mil. Kč akce "Rekonstrukce objektu Hynaisova ul. 10"; 789 tis. Kč na cyklostezky</t>
    </r>
  </si>
  <si>
    <r>
      <t>SNO, a. s. 28.234 tis. Kč; SMV, a. s. 31.193 tis. Kč; MmOl 72.566 tis. Kč; SLMO 260 tis. Kč;                                         odpisy z přijatého majetku OLTERM &amp; TD, a. s. (dle smlouvy, platné do r. 2019) 500 tis. Kč</t>
    </r>
    <r>
      <rPr>
        <b/>
        <sz val="8"/>
        <rFont val="Arial Narrow"/>
        <family val="2"/>
      </rPr>
      <t xml:space="preserve">                                                       skutečnost 2005: </t>
    </r>
    <r>
      <rPr>
        <sz val="8"/>
        <rFont val="Arial Narrow"/>
        <family val="2"/>
      </rPr>
      <t>SNO, a. s. 42 mil. Kč; SMV, a. s. 31.193 tis. Kč; MmOl 58.547 tis. Kč; SLMO 260 tis. Kč</t>
    </r>
  </si>
  <si>
    <r>
      <t xml:space="preserve">ohlašovna 3 mil. Kč; matrika 1,7 mil. Kč; živnost. odbor 4.148 tis. Kč; odbor soc. pomoci 15 tis. Kč; odbor život. prostředí 340 tis. Kč; odbor agendy řidičů a motor. vozidel 7.097 mil Kč; stavební odbor 1,7 mil. Kč                                                                                                                        </t>
    </r>
    <r>
      <rPr>
        <b/>
        <sz val="8"/>
        <rFont val="Arial Narrow"/>
        <family val="2"/>
      </rPr>
      <t>skutečnost 2005:</t>
    </r>
    <r>
      <rPr>
        <sz val="8"/>
        <rFont val="Arial Narrow"/>
        <family val="2"/>
      </rPr>
      <t xml:space="preserve"> ohlašovna 2.751.335,-- Kč; matrika 5.404.120,-- Kč; živnost. odbor 3.502.770,-- Kč; odbor soc. pomoci 12.680,-- Kč; odbor život. prostředí 713.460,-- Kč; odbor agendy řidičů a motor. vozidel 12.577.185,-- Kč; stavební odbor 1.809.580,-- Kč; ekonom. odbor 22.100,-- Kč; odbor soc. služeb a zdravotnictví 3.850,-- Kč; odbor prodeje domů 5.670,-- Kč</t>
    </r>
  </si>
  <si>
    <r>
      <t xml:space="preserve">5.440,-- Kč prodej kov. šrotu (rekonstrukce top. systému KMO)                                                                                                        </t>
    </r>
    <r>
      <rPr>
        <b/>
        <sz val="8"/>
        <rFont val="Arial Narrow"/>
        <family val="2"/>
      </rPr>
      <t xml:space="preserve">skutečnost 2005: </t>
    </r>
    <r>
      <rPr>
        <sz val="8"/>
        <rFont val="Arial Narrow"/>
        <family val="2"/>
      </rPr>
      <t>140 tis. úhrada firmy GESS za výkup kovového odpadu; 57.495,-- Kč p. Prčíková za odkup movitého majetku; 5.440,-- Kč kov. šrot - Knihovna města Olomouce</t>
    </r>
  </si>
  <si>
    <t>170 tis. Kč firma Grundfos, s. r. o. na rekonstrukci vodní fontány ve Smetanových sadech; 12 tis. Kč firma Frommer                 a Jaromiš, spol. s r. o. pro Městskou policie, 25 tis. Kč firma Haryservis a 25 tis. Kč firma S. O. S., a. s. pro Městskou policii; 130 tis. Kč Kaufland ČR, v. o. s. na městskou zeleň</t>
  </si>
  <si>
    <r>
      <t xml:space="preserve">FRB klasický 23.491 tis. Kč; FRB povodňový 7.527 tis. Kč                                                          </t>
    </r>
    <r>
      <rPr>
        <b/>
        <sz val="8"/>
        <rFont val="Arial Narrow"/>
        <family val="2"/>
      </rPr>
      <t xml:space="preserve">                                                                       skutečnost 2005:</t>
    </r>
    <r>
      <rPr>
        <sz val="8"/>
        <rFont val="Arial Narrow"/>
        <family val="2"/>
      </rPr>
      <t xml:space="preserve"> FRB klasický 29.724.071,85 Kč; FRB povodňový 6.438.177,13 Kč</t>
    </r>
  </si>
  <si>
    <r>
      <t>bez ÚZ</t>
    </r>
    <r>
      <rPr>
        <sz val="8"/>
        <rFont val="Arial Narrow"/>
        <family val="2"/>
      </rPr>
      <t>: 219.212,-- Kč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Moravská filharmonie na projekt "Mezinárodní varhanní festival Olomouc 2004";                          2.390.802,-- Kč KMO na zajištění regionálních funkcí knihoven; 61.500,-- Kč pro JSDH; 2.509 tis. Kč Moravské divadlo;                         812 tis. Kč Moravská filharmonie</t>
    </r>
  </si>
  <si>
    <r>
      <t xml:space="preserve">SNO, a. s. 68.092 tis. Kč; SMV, a. s. 88.780 tis. Kč; MmOl 208.600.568,-- Kč; SLMO 740 tis. Kč                                                                              </t>
    </r>
    <r>
      <rPr>
        <b/>
        <sz val="8"/>
        <rFont val="Arial Narrow"/>
        <family val="2"/>
      </rPr>
      <t xml:space="preserve"> skutečnost 2005:</t>
    </r>
    <r>
      <rPr>
        <sz val="8"/>
        <rFont val="Arial Narrow"/>
        <family val="2"/>
      </rPr>
      <t xml:space="preserve"> SNO, a. s. 54.326 tis. Kč; SMV, a. s. 75.757 tis. Kč; MmOl 180.503 tis. Kč; SLMO 740 tis Kč</t>
    </r>
    <r>
      <rPr>
        <i/>
        <sz val="8"/>
        <rFont val="Arial Narrow"/>
        <family val="2"/>
      </rPr>
      <t xml:space="preserve"> </t>
    </r>
  </si>
  <si>
    <t>Název organizace</t>
  </si>
  <si>
    <t>§, položky, org.</t>
  </si>
  <si>
    <t xml:space="preserve">Schválený rozpočet 2005 </t>
  </si>
  <si>
    <t>Změna</t>
  </si>
  <si>
    <t xml:space="preserve">Poznámka </t>
  </si>
  <si>
    <t>ZOO Olomouc</t>
  </si>
  <si>
    <t>3741-5331-1077</t>
  </si>
  <si>
    <t>v tom st. dotace 3.068.300,- Kč ÚZ 15065</t>
  </si>
  <si>
    <t>Moravské divadlo</t>
  </si>
  <si>
    <t>3311-5331-1150</t>
  </si>
  <si>
    <t>v tom 4.500 tis. Kč navýšení mzdových prostředků z rezervy SmOl; 617.768,85 Kč krytí ztráty roku 2004; 2.509 tis. Kč dotace KÚ Ol.; 3.090 tis. Kč st. dotace ÚZ 34352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</si>
  <si>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</si>
  <si>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</si>
  <si>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</si>
  <si>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</si>
  <si>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</si>
  <si>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</si>
  <si>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 xml:space="preserve">st. dotace - přímá vazba na příjmy; 1.794 tis. Kč st. dotace na zajištění region. funkcí knihoven + 596 802,- Kč kryto prostř. KÚ </t>
  </si>
  <si>
    <t>Hřbitovy města Olomouce</t>
  </si>
  <si>
    <t>3632-5331-1650</t>
  </si>
  <si>
    <t>v tom 330 tis. Kč oprava válečných hrobů 2. světové války + 150 tis. Kč z malých projektů</t>
  </si>
  <si>
    <t>Správa lesů města Olomouce</t>
  </si>
  <si>
    <t>1031-5331-1780</t>
  </si>
  <si>
    <t>v HČ zahrnut nájem ve výši 1 mil. Kč + DPH; st. dotace 27.528,- Kč ÚZ 29008;                              4.350.752,- Kč  ÚZ 550</t>
  </si>
  <si>
    <t>CELKEM přísp. organizace</t>
  </si>
  <si>
    <t>Odbor</t>
  </si>
  <si>
    <t>Paragraf</t>
  </si>
  <si>
    <t>Pol.</t>
  </si>
  <si>
    <t>Organizace</t>
  </si>
  <si>
    <t>Služby</t>
  </si>
  <si>
    <t xml:space="preserve">Schválený rozpočet                              2005 </t>
  </si>
  <si>
    <t>05 - ekonomický</t>
  </si>
  <si>
    <t>SNO, a. s.</t>
  </si>
  <si>
    <t>obstarávání správy nemovitostí</t>
  </si>
  <si>
    <t>org. 1670</t>
  </si>
  <si>
    <t>všchny a.s.</t>
  </si>
  <si>
    <t>rezerva ke krytí dopadu změn DPH</t>
  </si>
  <si>
    <t>org. 1 užití dle rozhodnutí RMO</t>
  </si>
  <si>
    <t>Celkem ekonomický odbor</t>
  </si>
  <si>
    <t>07 - odbor dopravy</t>
  </si>
  <si>
    <t>TSMO, a. s.</t>
  </si>
  <si>
    <t>opravy komunikací</t>
  </si>
  <si>
    <t>org. 1056: opravy komunikací</t>
  </si>
  <si>
    <t>skládka materiálu</t>
  </si>
  <si>
    <t>org. 1056</t>
  </si>
  <si>
    <t>podzemní parkoviště</t>
  </si>
  <si>
    <t>parkování v přednádraží</t>
  </si>
  <si>
    <t>výběr parkovného</t>
  </si>
  <si>
    <t>org. 10561</t>
  </si>
  <si>
    <t>zastup. dle mandát. sml.</t>
  </si>
  <si>
    <t>DPMO, a. s.</t>
  </si>
  <si>
    <t>dopravní obslužnost</t>
  </si>
  <si>
    <t>org. 267</t>
  </si>
  <si>
    <t>Connex, a. s.</t>
  </si>
  <si>
    <t>ostatní</t>
  </si>
  <si>
    <t>dotace tisku jízd. řádů</t>
  </si>
  <si>
    <t>smluvní jízdné</t>
  </si>
  <si>
    <t>rezerva na jízdní řády</t>
  </si>
  <si>
    <t>veřejné osvětlení</t>
  </si>
  <si>
    <t>Celkem odbor dopravy</t>
  </si>
  <si>
    <t>11 - odb. vn. vztahů a informací</t>
  </si>
  <si>
    <t>udržování a opravy inform. systému v přednádražním prostoru</t>
  </si>
  <si>
    <t>Celkem odbor vn. vztahů a inf.</t>
  </si>
  <si>
    <t>14 - odbor školství</t>
  </si>
  <si>
    <t>kontrola tech. stavu a údržba veř. hřišť</t>
  </si>
  <si>
    <t>Celkem odbor školství</t>
  </si>
  <si>
    <t>19 - odbor správy</t>
  </si>
  <si>
    <t>udržování  mobiliáře v přednádražním prostoru</t>
  </si>
  <si>
    <t>údržba veř. WC, věž. hodiny Černovír</t>
  </si>
  <si>
    <t>org. 1056 -  713 tis. veř. WC; 36 tis. provoz věžních hodin Černovír</t>
  </si>
  <si>
    <t>Celkem odbor správy</t>
  </si>
  <si>
    <t>40 - odbor životního prostředí</t>
  </si>
  <si>
    <t>Výstaviště FLORA, a. s.</t>
  </si>
  <si>
    <t>Výstaviště Flora Olomouc, a. s.</t>
  </si>
  <si>
    <t>org. 1075; v tom 4.170 tis. Kč na rekonstrukci Smetanových sadů (jezírko)</t>
  </si>
  <si>
    <t>svoz TKO od občanů</t>
  </si>
  <si>
    <t>čistota města vč. státních komunikací</t>
  </si>
  <si>
    <t>péče o veř. zeleň</t>
  </si>
  <si>
    <t>ostatní - areál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</si>
  <si>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</si>
  <si>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</si>
  <si>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</si>
  <si>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</si>
  <si>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org. 1056 - 24 tis. Kč Památník za sobodu a demokracii, 222 tis. Kč Michalské schody</t>
  </si>
  <si>
    <t>provozování fontány a pítek v přednádražním prostoru</t>
  </si>
  <si>
    <t>Celkem odbor majetkoprávní</t>
  </si>
  <si>
    <t>42 - odbor ochrany</t>
  </si>
  <si>
    <t>vodní plochy, povodňová mříž zatrubnění Nemilanky, odvodňovací koryto v Povel. ul., vodočty a zař. CO, přečerp. stanice                    v Chomoutově, dešť. kanalizace</t>
  </si>
  <si>
    <t>org.1056: vodní plochy 204 tis., vodočty a zařízení CO 25 tis., odvodňovací koryto Povelská ul. 26 tis., povodňová mříž Nemilany 14 tis., údržba přečerpávací stanice v Chomoutově 91 tis., čištění související dešťové kanalizace 90 tis</t>
  </si>
  <si>
    <t>Celkem odbor ochrany</t>
  </si>
  <si>
    <t>43 - odbor prodeje domů</t>
  </si>
  <si>
    <t>Celkem odbor prodeje domů</t>
  </si>
  <si>
    <t>Celkem objednávky veř. služeb dle odborů</t>
  </si>
  <si>
    <t>TSMO, a. s. celkem</t>
  </si>
  <si>
    <t>IDOS celkem</t>
  </si>
  <si>
    <t>FLORA, a. s. celkem</t>
  </si>
  <si>
    <t>Správa nemovitostí Olomouc, a.s.</t>
  </si>
  <si>
    <t>Rezerva ke krytí dopadu změn DPH</t>
  </si>
  <si>
    <t>užití dle rozhodnutí RMO</t>
  </si>
  <si>
    <t>CELKEM obj. veř. služeb dle subjektů</t>
  </si>
  <si>
    <r>
      <t xml:space="preserve">org. 1056; v tom 5 mil. Kč na </t>
    </r>
    <r>
      <rPr>
        <b/>
        <sz val="8"/>
        <rFont val="Arial Narrow"/>
        <family val="2"/>
      </rPr>
      <t>obnovu</t>
    </r>
    <r>
      <rPr>
        <sz val="8"/>
        <rFont val="Arial Narrow"/>
        <family val="2"/>
      </rPr>
      <t xml:space="preserve"> veř. zeleně</t>
    </r>
  </si>
  <si>
    <t>v tom ze zdrojů města účelově určeno na akci MHF "Dvořákova Olomouc" 300 tis. Kč                        a Mezinárodní varhanní festival 200 tis. Kč; navýšení mzdových prostředků z rezervy SmOl 500 tis. Kč, dotace KÚ Ol. 1.031.212,- Kč;  dot. KÚ Ol. ÚZ 00001  800 tis. Kč,                                    dot. MK ČR ÚZ 34352  640 tis. Kč</t>
  </si>
  <si>
    <t>org.</t>
  </si>
  <si>
    <t>§</t>
  </si>
  <si>
    <t>pol.</t>
  </si>
  <si>
    <t>název stavby</t>
  </si>
  <si>
    <t>schválený rozpočet 2005 v tis. Kč</t>
  </si>
  <si>
    <t>upravený rozpočet                  k 13.12.2005            v Kč</t>
  </si>
  <si>
    <t>změna v Kč</t>
  </si>
  <si>
    <t>upravený rozpočet                  k 28.12.2005                     v Kč</t>
  </si>
  <si>
    <t>odpočet DPH pol. 5362</t>
  </si>
  <si>
    <t>čerpání                      k 31.12.2005</t>
  </si>
  <si>
    <t>čerpání celkem                            včetně DPH</t>
  </si>
  <si>
    <t>% čerpání bez DPH</t>
  </si>
  <si>
    <t>% čerpání včetně DPH</t>
  </si>
  <si>
    <t>poznámka</t>
  </si>
  <si>
    <t>I.</t>
  </si>
  <si>
    <t xml:space="preserve">Stavební investice </t>
  </si>
  <si>
    <t>Andělská - plynofikace</t>
  </si>
  <si>
    <t>0973</t>
  </si>
  <si>
    <t>Balbínova, Hejčín - byt. výstavba</t>
  </si>
  <si>
    <t>0994</t>
  </si>
  <si>
    <t>0635</t>
  </si>
  <si>
    <t>Andělská ul. - rekonstrukce komunikace</t>
  </si>
  <si>
    <t>4396</t>
  </si>
  <si>
    <t>Andělská ul. - propojení přes areál Lotos</t>
  </si>
  <si>
    <t>4382</t>
  </si>
  <si>
    <t>Adamovka - zkapacitnění koryta</t>
  </si>
  <si>
    <t>4334</t>
  </si>
  <si>
    <t>Aquapark Olomouc</t>
  </si>
  <si>
    <t>4480</t>
  </si>
  <si>
    <t>Aquapark - provedení stavby - hrubé terénní úpravy</t>
  </si>
  <si>
    <t>4384</t>
  </si>
  <si>
    <t>Arbesova ul. - odvodnění pozemku</t>
  </si>
  <si>
    <t>0568</t>
  </si>
  <si>
    <t>Autobusové zastávky MHD</t>
  </si>
  <si>
    <t>4445</t>
  </si>
  <si>
    <t>Balbínova ul.  - dětské hřiště</t>
  </si>
  <si>
    <t>4461</t>
  </si>
  <si>
    <t>Balbínova - Mojmírova - Horní Hejčínská, rek. komunikace</t>
  </si>
  <si>
    <t>0735</t>
  </si>
  <si>
    <t>Bezbariérové úpravy komunikací</t>
  </si>
  <si>
    <t xml:space="preserve">Bezbariérové úpravy komunikací - II. etapa - trasa C </t>
  </si>
  <si>
    <t>dotace SFDI</t>
  </si>
  <si>
    <t>4393</t>
  </si>
  <si>
    <t>Bezručovy sady  - dětské hřiště</t>
  </si>
  <si>
    <t>0749</t>
  </si>
  <si>
    <t>Cyklostezky</t>
  </si>
  <si>
    <t>4186</t>
  </si>
  <si>
    <t>Čechovy sady - dětské hřiště</t>
  </si>
  <si>
    <t>4371</t>
  </si>
  <si>
    <t>Čechovy sady - stavební úpravy sociálního zařízení</t>
  </si>
  <si>
    <t>4312</t>
  </si>
  <si>
    <t>Černá cesta - P market - směr Hlavní nádraží - zast. MHD</t>
  </si>
  <si>
    <t>4465</t>
  </si>
  <si>
    <t>Černovír - přístřešek hasičské zbrojnice</t>
  </si>
  <si>
    <t>4190</t>
  </si>
  <si>
    <t>Černovír - rekolaudace a dobudování kanalizace</t>
  </si>
  <si>
    <t>4490</t>
  </si>
  <si>
    <t>Dánská ul. - veřejné osvětlení</t>
  </si>
  <si>
    <t>0569</t>
  </si>
  <si>
    <t>Denisova, Pekařská ul. - rekonstrukce komunikace</t>
  </si>
  <si>
    <t>4313</t>
  </si>
  <si>
    <t xml:space="preserve">Droždín. zatáčka - zastávka MHD </t>
  </si>
  <si>
    <t>4580</t>
  </si>
  <si>
    <t>Droždín - chodník</t>
  </si>
  <si>
    <t>4373</t>
  </si>
  <si>
    <t>Duhová hřiště Olomouc - modul B a C</t>
  </si>
  <si>
    <t>Nadace Duhová energie</t>
  </si>
  <si>
    <t>0653</t>
  </si>
  <si>
    <t>EURONOVA - kanalizační sběrač A</t>
  </si>
  <si>
    <t>4360</t>
  </si>
  <si>
    <t>Fischerova ul. - malá parkoviště</t>
  </si>
  <si>
    <t>4357</t>
  </si>
  <si>
    <t>Foerstrova ul. - Fischerova ul. - malá parkoviště</t>
  </si>
  <si>
    <t>4479</t>
  </si>
  <si>
    <t>Foerstrova ul. - úprava komunikace</t>
  </si>
  <si>
    <t>4488</t>
  </si>
  <si>
    <t>Fontána sv. Jana Sarkandera</t>
  </si>
  <si>
    <t>4366</t>
  </si>
  <si>
    <t>Holečkova ul. 7 - rozšíř. kapac. Domova pro ženy a matky                                    s dětmi</t>
  </si>
  <si>
    <t>4484</t>
  </si>
  <si>
    <t>Holice, ul. Moravská, Revoluční - chodník</t>
  </si>
  <si>
    <t>0870</t>
  </si>
  <si>
    <t>Holice - Šlechtitelů - průmyslová zóna</t>
  </si>
  <si>
    <t>ÚZ 95738</t>
  </si>
  <si>
    <t>4261</t>
  </si>
  <si>
    <t>Horní lán - průchod</t>
  </si>
  <si>
    <t>4307</t>
  </si>
  <si>
    <t>Hněvotínská ul. - cyklostezka</t>
  </si>
  <si>
    <t>0959</t>
  </si>
  <si>
    <t>Hynaisova ul. 10 - rekonstrukce objektu</t>
  </si>
  <si>
    <t>4255</t>
  </si>
  <si>
    <t>Chodníky</t>
  </si>
  <si>
    <t>1020</t>
  </si>
  <si>
    <t>Chomoutov - hasičská zbrojnice</t>
  </si>
  <si>
    <t>4310</t>
  </si>
  <si>
    <t>Chválkovice - Samotišky - cyklostezka</t>
  </si>
  <si>
    <t>4369</t>
  </si>
  <si>
    <t>Chválkovice - Selské nám. - cyklostezka</t>
  </si>
  <si>
    <t>4390</t>
  </si>
  <si>
    <t>Informační a orientační systém</t>
  </si>
  <si>
    <t>4470</t>
  </si>
  <si>
    <t>Jánského ul. - malá parkoviště</t>
  </si>
  <si>
    <t>4194</t>
  </si>
  <si>
    <t>Jeremenkova - přednádražní prostor IV.a V. etapa</t>
  </si>
  <si>
    <t>4434</t>
  </si>
  <si>
    <t>Jílová - chodník</t>
  </si>
  <si>
    <t>4437</t>
  </si>
  <si>
    <t>Jižní ul. - Kyselovská ul. - Arbesova ul. - vybud. chodníku</t>
  </si>
  <si>
    <t>4273</t>
  </si>
  <si>
    <t>Jižní ul. - Kyselovská ul., Slavonín - vybud. chodníku</t>
  </si>
  <si>
    <t>4394</t>
  </si>
  <si>
    <t>Jižní, Zolova ul.  - rekonstrukce komunikace</t>
  </si>
  <si>
    <t>4389</t>
  </si>
  <si>
    <t>Kanalizace - rekonstrukce odlehčovací komory OK3A</t>
  </si>
  <si>
    <t>4486</t>
  </si>
  <si>
    <t>Kasárna 9. Května</t>
  </si>
  <si>
    <t>4485</t>
  </si>
  <si>
    <t>Knihovna města Olomouce - rek. otopného systému</t>
  </si>
  <si>
    <t>1063</t>
  </si>
  <si>
    <t>Kohezní fond EU - rekonstrukce kanalizační sítě II</t>
  </si>
  <si>
    <t>4505</t>
  </si>
  <si>
    <t>Kopecká ul., pplk. Sochora - Samotišky - chodník</t>
  </si>
  <si>
    <t>0636</t>
  </si>
  <si>
    <t xml:space="preserve">Koželužská ul. - rekonstrukce komunikace </t>
  </si>
  <si>
    <t>4451</t>
  </si>
  <si>
    <t>Kpt. Jaroše - malá parkoviště</t>
  </si>
  <si>
    <t>4263</t>
  </si>
  <si>
    <t xml:space="preserve">Křižíkova ul. - rekonstrukce VO </t>
  </si>
  <si>
    <t>4436</t>
  </si>
  <si>
    <t>Ladova - doplnění chodníku</t>
  </si>
  <si>
    <t>0936</t>
  </si>
  <si>
    <t>Lávka Smetanovy sady - Flóra Olomouc, a. s.</t>
  </si>
  <si>
    <t>1045</t>
  </si>
  <si>
    <t>Máchalova ul. - rekonstrukce komunikace</t>
  </si>
  <si>
    <t>0863</t>
  </si>
  <si>
    <t>Malá parkoviště</t>
  </si>
  <si>
    <t>4260</t>
  </si>
  <si>
    <t>MDO - rek. budovy tř. Svobody 33 - část D</t>
  </si>
  <si>
    <t>4454</t>
  </si>
  <si>
    <t>MDO - rek. budovy tř. Svobody 33 - část C</t>
  </si>
  <si>
    <t>4481</t>
  </si>
  <si>
    <t>MŠ Nedvědova - rek. otopného systému</t>
  </si>
  <si>
    <t>4482</t>
  </si>
  <si>
    <t>MŠ Bieblova  - rek. otopného systému</t>
  </si>
  <si>
    <t>4487</t>
  </si>
  <si>
    <t>MŠ Žižkovo nám. 3 - sociální zařízení</t>
  </si>
  <si>
    <t>4442</t>
  </si>
  <si>
    <t>Mor. železárny , starý závod - směr město, zastávka MHD</t>
  </si>
  <si>
    <t>4448</t>
  </si>
  <si>
    <t>Most u plynárny - provizorní přemostění</t>
  </si>
  <si>
    <t>4233</t>
  </si>
  <si>
    <t>Mošnerova ul. - rekonstrukce komunikace</t>
  </si>
  <si>
    <t>4441</t>
  </si>
  <si>
    <t>Na Letné - směr hl. n., zastávka MHD</t>
  </si>
  <si>
    <t>4391</t>
  </si>
  <si>
    <t>Navýšení statické dopravy v centru (parkoviště)</t>
  </si>
  <si>
    <t>4216</t>
  </si>
  <si>
    <t>Náves Svobody  - rekonstrukce  komunikace - III. stavba</t>
  </si>
  <si>
    <t>4324</t>
  </si>
  <si>
    <t>Neředín - propojovací komunikace rondel - lokalita Na Vršku</t>
  </si>
  <si>
    <t>4340</t>
  </si>
  <si>
    <t>Nerudova ul. - rekonstrukce komunikace</t>
  </si>
  <si>
    <t>4262</t>
  </si>
  <si>
    <t>Nezvalova ul. - rekonstrukce VO</t>
  </si>
  <si>
    <t>4455</t>
  </si>
  <si>
    <t>Obnova mobiliáře a povrchu v olom. historických sadech</t>
  </si>
  <si>
    <t>0893</t>
  </si>
  <si>
    <t>Odlehčovací komora OK 2B</t>
  </si>
  <si>
    <t>4392</t>
  </si>
  <si>
    <t>Ochrana stokové sítě proti povodním - I. etapa</t>
  </si>
  <si>
    <t>4438</t>
  </si>
  <si>
    <t>Okružní ul. - rozšíření sítě VO</t>
  </si>
  <si>
    <t>4192</t>
  </si>
  <si>
    <t>Olomouc, Bělidla - prop. komun. v trase Severního spoje</t>
  </si>
  <si>
    <t>4318</t>
  </si>
  <si>
    <t>Olomouc - předkremační prostor</t>
  </si>
  <si>
    <t>0152</t>
  </si>
  <si>
    <t xml:space="preserve">Park Malého prince - IV. etapa </t>
  </si>
  <si>
    <t>1127</t>
  </si>
  <si>
    <t>Pekárny - zídka + čekárna - MHD - zastávky</t>
  </si>
  <si>
    <t>4469</t>
  </si>
  <si>
    <t>Pionýrská ul. - malá parkoviště</t>
  </si>
  <si>
    <t>4405</t>
  </si>
  <si>
    <t>Plavecký stadion - rek. tobogánové věže</t>
  </si>
  <si>
    <t>4226</t>
  </si>
  <si>
    <t>Plavecký bazén - rekonstrukce střechy bazénu</t>
  </si>
  <si>
    <t>4397</t>
  </si>
  <si>
    <t>Plavecký bazén - parkoviště</t>
  </si>
  <si>
    <t>4404</t>
  </si>
  <si>
    <t xml:space="preserve">Plavecký stadion - rek. technologie úpravy vody </t>
  </si>
  <si>
    <t>4305</t>
  </si>
  <si>
    <t>Poděbrady - 1. Úsek, Plané Loučky - cyklostezka</t>
  </si>
  <si>
    <t>4368</t>
  </si>
  <si>
    <t>Podchody před nádr. ČD a RCO, žlábek pro vedení kola</t>
  </si>
  <si>
    <t>4172</t>
  </si>
  <si>
    <t>Povelská ul. - odvedení dešťových vod</t>
  </si>
  <si>
    <t>4319</t>
  </si>
  <si>
    <t>Požárníků ul. - kanalizace</t>
  </si>
  <si>
    <t>4387</t>
  </si>
  <si>
    <t>Projekty EU - příprava</t>
  </si>
  <si>
    <t>4176</t>
  </si>
  <si>
    <t>Prokopa Holého - areál bývalých kasáren - komunikace</t>
  </si>
  <si>
    <t>1064</t>
  </si>
  <si>
    <t>Průchodní ul. - rekonstrukce  komunikace vč. inženýrských sítí</t>
  </si>
  <si>
    <t>4188</t>
  </si>
  <si>
    <t>Přáslavická svodnice - přeložka</t>
  </si>
  <si>
    <t>4187</t>
  </si>
  <si>
    <t>Přerovská, Rolsberská  ul. - rekonstrukce vodovodního řadu H</t>
  </si>
  <si>
    <t>4463</t>
  </si>
  <si>
    <t>PZ Šlechtitelů - vedlejší technický koridor</t>
  </si>
  <si>
    <t>0562</t>
  </si>
  <si>
    <t>Radíkov - kanalizace</t>
  </si>
  <si>
    <t>0978</t>
  </si>
  <si>
    <t>Rekonstrukce a dobudování stokové sítě města  - ISPA I</t>
  </si>
  <si>
    <t>ÚZ 90102 - dotace SFŽP ČR - smlouva č. 00902103</t>
  </si>
  <si>
    <t>ÚZ 90102 - dotace SFŽP ČR - smlouva č. 00902104</t>
  </si>
  <si>
    <t>9781</t>
  </si>
  <si>
    <t>ÚZ 90102 - půjčka SFŽP ČR</t>
  </si>
  <si>
    <t>ÚZ 95757 - dotace Fondu soudržnosti EU</t>
  </si>
  <si>
    <t>4466</t>
  </si>
  <si>
    <t>Hálkova 20 - rekonstrukce, vchod B</t>
  </si>
  <si>
    <t>4362</t>
  </si>
  <si>
    <t>Římská ul. - rondel, chodník</t>
  </si>
  <si>
    <t>4326</t>
  </si>
  <si>
    <t>Rozvoj MHD Olomouc</t>
  </si>
  <si>
    <t>4327</t>
  </si>
  <si>
    <t>Rozvoj informačních a komunikačních technologií</t>
  </si>
  <si>
    <t>4446</t>
  </si>
  <si>
    <t>Sokolská ul. - obnova malé kašny</t>
  </si>
  <si>
    <t>ÚZ 98661 - limitní účet</t>
  </si>
  <si>
    <t>4457</t>
  </si>
  <si>
    <t>Sladkovského ul. - rek. kom. a inž. sítí</t>
  </si>
  <si>
    <t>1143</t>
  </si>
  <si>
    <t>Sluňákov  - středisko ekologické výchovy</t>
  </si>
  <si>
    <t>ÚZ 90106</t>
  </si>
  <si>
    <t>4577</t>
  </si>
  <si>
    <t>SEV Sluňákov - interiér</t>
  </si>
  <si>
    <t>4344</t>
  </si>
  <si>
    <t>Speciální škola Svatoplukova - odstranění vlhkosti</t>
  </si>
  <si>
    <t>4496</t>
  </si>
  <si>
    <t>Synkova ul. - malá parkoviště</t>
  </si>
  <si>
    <t>4197</t>
  </si>
  <si>
    <t>Starodružiníků  ul. - rekonstrukce komunikace</t>
  </si>
  <si>
    <t>4439</t>
  </si>
  <si>
    <t>Stratilova ul. - směr Lazce, zastávka MHD</t>
  </si>
  <si>
    <t>4576</t>
  </si>
  <si>
    <t>Stratilova, Foerstrova ul.  - zastávka MHD</t>
  </si>
  <si>
    <t>4440</t>
  </si>
  <si>
    <t>Stratilova ul. - směr Kláštěrní Hradisko, zastávka MHD</t>
  </si>
  <si>
    <t>4199</t>
  </si>
  <si>
    <t>Šantova ul. - vodní kanál</t>
  </si>
  <si>
    <t>0946</t>
  </si>
  <si>
    <t>Štítného ul. - most nad drahou ČD</t>
  </si>
  <si>
    <t>4245</t>
  </si>
  <si>
    <t>Štítného ul. - rekonstrukce komunikace</t>
  </si>
  <si>
    <t>4453</t>
  </si>
  <si>
    <t>Štítného ul. - rek. kanalizace</t>
  </si>
  <si>
    <t>4471</t>
  </si>
  <si>
    <t>Štítného ul. - rek. vodovodu</t>
  </si>
  <si>
    <t>4306</t>
  </si>
  <si>
    <t>Štítného - Foerstrova - Pražská ul. - cyklostezka</t>
  </si>
  <si>
    <t>ÚZ 91628</t>
  </si>
  <si>
    <t>4308</t>
  </si>
  <si>
    <t>Štítného - Poupětova ul. - cyklostezka</t>
  </si>
  <si>
    <t>4435</t>
  </si>
  <si>
    <t>Sv. Kopeček, ul. Radíkovská - doplnění chodníku</t>
  </si>
  <si>
    <t>0549</t>
  </si>
  <si>
    <t>Tř. Míru - rekonstrukce komunikace  II- etapa</t>
  </si>
  <si>
    <t>4358</t>
  </si>
  <si>
    <t>U Cukrovaru - malá parkoviště</t>
  </si>
  <si>
    <t>4458</t>
  </si>
  <si>
    <t>ul. K Hájence - rek. kom. a inž. sítí</t>
  </si>
  <si>
    <t>4459</t>
  </si>
  <si>
    <t>ul. U Staré Moravy</t>
  </si>
  <si>
    <t>4460</t>
  </si>
  <si>
    <t>ul. Táboritů - rekonstrukce komunikace</t>
  </si>
  <si>
    <t>4462</t>
  </si>
  <si>
    <t>ul. Na Zákopě - rek. kom. a inž. sítí</t>
  </si>
  <si>
    <t>0582</t>
  </si>
  <si>
    <t>Úpravy komunikací</t>
  </si>
  <si>
    <t>1058</t>
  </si>
  <si>
    <t>Úzké Díly - regenerace panelového sídliště - RC 1, RC 6</t>
  </si>
  <si>
    <t>4363</t>
  </si>
  <si>
    <t>Úzké Díly - regenerace panelového sídliště - RC 11</t>
  </si>
  <si>
    <t>ÚZ 17722 - limitní účet</t>
  </si>
  <si>
    <t>4506</t>
  </si>
  <si>
    <t>Úzké Díly - regenerace panelového sídliště - RC 14</t>
  </si>
  <si>
    <t>4198</t>
  </si>
  <si>
    <t>Velkomoravská - lávka pro pěší</t>
  </si>
  <si>
    <t>4353</t>
  </si>
  <si>
    <t>Velkomoravská - chodník</t>
  </si>
  <si>
    <t>0865</t>
  </si>
  <si>
    <t>Veřejné osvětlení + SSZ</t>
  </si>
  <si>
    <t>4359</t>
  </si>
  <si>
    <t>Voskovcova ul. - malá parkoviště</t>
  </si>
  <si>
    <t>4433</t>
  </si>
  <si>
    <t>Voskovcova ul. - Rožňavská ul. - chodník</t>
  </si>
  <si>
    <t>1003</t>
  </si>
  <si>
    <t>Výstavba přednádražního uzlu - ČD III. etapa</t>
  </si>
  <si>
    <t>0633</t>
  </si>
  <si>
    <t>Wanklova - rekonstrukce komunikace</t>
  </si>
  <si>
    <t>1124</t>
  </si>
  <si>
    <t>Wellnerova - Hynaisova ul. - Čechovy sady - cyklostezky</t>
  </si>
  <si>
    <t>4317</t>
  </si>
  <si>
    <t xml:space="preserve">Zeyerova ul. - rekonstrukce VO </t>
  </si>
  <si>
    <t>4236</t>
  </si>
  <si>
    <t>Zimní stadion - rekonstrukce plochy, technologie</t>
  </si>
  <si>
    <t>4276</t>
  </si>
  <si>
    <t>Zolova ul., Slavonín - chodník</t>
  </si>
  <si>
    <t>0726</t>
  </si>
  <si>
    <t xml:space="preserve">ZOO - pavilon lidoopů s výběhy </t>
  </si>
  <si>
    <t>4483</t>
  </si>
  <si>
    <t>ZŠ Gorkého - rek. otopného systému</t>
  </si>
  <si>
    <t>4283</t>
  </si>
  <si>
    <t>ZŠ Heyrovského - rekonstrukce ŠJ</t>
  </si>
  <si>
    <t>0573</t>
  </si>
  <si>
    <t>ZŠ Holečkova - hřiště</t>
  </si>
  <si>
    <t>4342</t>
  </si>
  <si>
    <t>ZŠ Holečkova - odstranění poruch konstr. systému</t>
  </si>
  <si>
    <t>4193</t>
  </si>
  <si>
    <t>ZŠ Holice - výstavba hřiště</t>
  </si>
  <si>
    <t>4400</t>
  </si>
  <si>
    <t>ZŠ Mozartova - rekonstrukce výdejny stravy</t>
  </si>
  <si>
    <t>4191</t>
  </si>
  <si>
    <t>ZŠ Nedvědova - rekonstrukce  bazénu</t>
  </si>
  <si>
    <t>4205</t>
  </si>
  <si>
    <t>ZŠ Řezníčkova - rekonstrukce ŠJ</t>
  </si>
  <si>
    <t>4343</t>
  </si>
  <si>
    <t>ZŠ Rožňavská - hřiště - umělý trávník</t>
  </si>
  <si>
    <t>4581</t>
  </si>
  <si>
    <t>ZŠ Spojenců - rozšíření půdní vestavby</t>
  </si>
  <si>
    <t>4386</t>
  </si>
  <si>
    <t>ZŠ Stupkova  - rekonstrukce ŠJ</t>
  </si>
  <si>
    <t>4385</t>
  </si>
  <si>
    <t>ZŠ Terera - rekonstrukce ŠJ</t>
  </si>
  <si>
    <t>4464</t>
  </si>
  <si>
    <t>ZŠ Terera - uzavřený koridor</t>
  </si>
  <si>
    <t>Mezisoučet</t>
  </si>
  <si>
    <t>II.</t>
  </si>
  <si>
    <t>Nestavební investice</t>
  </si>
  <si>
    <t>4578</t>
  </si>
  <si>
    <t>Dohledová ústředna</t>
  </si>
  <si>
    <t>realizuje odbor dopravy</t>
  </si>
  <si>
    <t>Hynaisova ul. 10  - rekonstrukce objektu - komunikační technika</t>
  </si>
  <si>
    <t>realizuje odbor informatiky</t>
  </si>
  <si>
    <t>Hynaisova ul. 10 - rekonstrukce objektu - interiér</t>
  </si>
  <si>
    <t>realizuje odbor investic</t>
  </si>
  <si>
    <t>4402</t>
  </si>
  <si>
    <t>Hynaisova ul. 10 -  2ks kopírka</t>
  </si>
  <si>
    <t>realizuje stavební odbor</t>
  </si>
  <si>
    <t>4494</t>
  </si>
  <si>
    <t>Hynaisova ul. 10 - pokladna - nákup trezoru</t>
  </si>
  <si>
    <t>realizuje ekonomický odbor</t>
  </si>
  <si>
    <t>4499</t>
  </si>
  <si>
    <t>Hynaisova ul. 10 - trezor</t>
  </si>
  <si>
    <t>realizuje odbor správy</t>
  </si>
  <si>
    <t>4500</t>
  </si>
  <si>
    <t>Hynaisova ul. 10 - informační kiosek</t>
  </si>
  <si>
    <t>4501</t>
  </si>
  <si>
    <t>Hynisova ul. 10 - frankovací stroj</t>
  </si>
  <si>
    <t>4401</t>
  </si>
  <si>
    <t>Holice Příkopy - kanalizace - vodovod</t>
  </si>
  <si>
    <t>dílčí splátka (1/8) za odkup infrastruktury - real. majetkoprávní odbor</t>
  </si>
  <si>
    <t>4475</t>
  </si>
  <si>
    <t>Informační centrum Sv. Kopeček - chatka</t>
  </si>
  <si>
    <t>realizuje odbor vnějších vztahů a inf.</t>
  </si>
  <si>
    <t>0952</t>
  </si>
  <si>
    <t>Kamerový systém - MP</t>
  </si>
  <si>
    <t>realizuje MP</t>
  </si>
  <si>
    <t>0975</t>
  </si>
  <si>
    <t>Kanalizační sběrač A II</t>
  </si>
  <si>
    <t>4495</t>
  </si>
  <si>
    <t>Městská policie - progr. vybavení modulu událostí, přestupků a podatelny</t>
  </si>
  <si>
    <t>4497</t>
  </si>
  <si>
    <t>Městská police - mobilní kamerový systém</t>
  </si>
  <si>
    <t>4579</t>
  </si>
  <si>
    <t>Městská police - vnitřní  kamerový systém</t>
  </si>
  <si>
    <t>4379</t>
  </si>
  <si>
    <t>Nákup SW - odbor informatiky</t>
  </si>
  <si>
    <t>1111</t>
  </si>
  <si>
    <t>Pořízení informační a výpočetní techniky</t>
  </si>
  <si>
    <t>4447</t>
  </si>
  <si>
    <t>Projekt Olomoucko.cz</t>
  </si>
  <si>
    <t>4582</t>
  </si>
  <si>
    <t>Rozhlasová ústředna - Radíkov</t>
  </si>
  <si>
    <t>real. OVVI - kompenzováno nedočerp. provozním rozpočtem odboru</t>
  </si>
  <si>
    <t xml:space="preserve">realizuje odbor investic </t>
  </si>
  <si>
    <t>realizuje odbor koncepce a rozvoje</t>
  </si>
  <si>
    <t>4498</t>
  </si>
  <si>
    <t>Požární auto - správa letiště</t>
  </si>
  <si>
    <t>4376</t>
  </si>
  <si>
    <t>Server pro MP</t>
  </si>
  <si>
    <t>0657</t>
  </si>
  <si>
    <t xml:space="preserve">Výkupy pozemků - Tomkova, Mrštíkova ul. </t>
  </si>
  <si>
    <t>Výkupy pozemků - Aquapark Olomouc</t>
  </si>
  <si>
    <t>realizuje majetkoprávní odbor</t>
  </si>
  <si>
    <t>4398</t>
  </si>
  <si>
    <t>Výkupy pozemků - dobudování a rekonstrukce kanal. sítě</t>
  </si>
  <si>
    <t>Výkupy pozemků -realizace kanalizace</t>
  </si>
  <si>
    <t>4449</t>
  </si>
  <si>
    <t>Výkupy pozemků - FE Produkt, a. s.</t>
  </si>
  <si>
    <t>Výkupy pozemků - Horní lán - průchod</t>
  </si>
  <si>
    <t xml:space="preserve">Výkupy pozemků - Výstavba přednád. uzlu - ČD </t>
  </si>
  <si>
    <t>0753</t>
  </si>
  <si>
    <t>Výkupy pozemků</t>
  </si>
  <si>
    <t>4444</t>
  </si>
  <si>
    <t>Zhotovení sochy Sv. Jeronýma</t>
  </si>
  <si>
    <t>III.</t>
  </si>
  <si>
    <t>Příspěvky a platby města jiným subjektům</t>
  </si>
  <si>
    <t>Aquapark - příspěvek na vybudování infrastruktury</t>
  </si>
  <si>
    <t>realizuje odbor majetkoprávní                                                          a odbor koncepce a rozvoje</t>
  </si>
  <si>
    <t xml:space="preserve">odbor soc. služeb a zdravotnictví </t>
  </si>
  <si>
    <t>DPMO, a. s. - výstavba přednádražního uzlu ČD - III. etapa</t>
  </si>
  <si>
    <t>4467</t>
  </si>
  <si>
    <t>DPMO, a. s. - nákup vozidel MHD</t>
  </si>
  <si>
    <t>4403</t>
  </si>
  <si>
    <t>Holická ul. - most U plynárny</t>
  </si>
  <si>
    <t>4331</t>
  </si>
  <si>
    <t>Kasárna Neředín - vybudování trafostanice</t>
  </si>
  <si>
    <t>4406</t>
  </si>
  <si>
    <t>Moravská filharmonie Olomouc - hudební nástroje</t>
  </si>
  <si>
    <t>Plavecký stadion - rekonstrukce technologie úpravy vody</t>
  </si>
  <si>
    <t>realizuje odbor školství</t>
  </si>
  <si>
    <t>Plavecký stadion - rekonstrukce tobogánové věže</t>
  </si>
  <si>
    <t>4077</t>
  </si>
  <si>
    <t>Plavecký stadion - rekonstrukce střechy</t>
  </si>
  <si>
    <t>4491</t>
  </si>
  <si>
    <t>Příspěvek Oblastní unii neslyšících - přístavba multifunkčního vzdělávacího centra pro sluchově postižené v Olomouci</t>
  </si>
  <si>
    <t>4502</t>
  </si>
  <si>
    <t>Příspěvek na PD k přemístění Církevní konzervatoře v Kroměříži do Olomouce</t>
  </si>
  <si>
    <t xml:space="preserve"> realizuje odbor školství</t>
  </si>
  <si>
    <t>4452</t>
  </si>
  <si>
    <t>Středisko SOS pro vzájemnou pomoc občanů - rek. nebyt. prostor Praskova 16</t>
  </si>
  <si>
    <t>0953</t>
  </si>
  <si>
    <t>SK Sigma Olomouc, a. s. - kapitálový vstup</t>
  </si>
  <si>
    <t>4468</t>
  </si>
  <si>
    <t>TJ Lokomotiva Olomouc - nákup elektronické časomíry</t>
  </si>
  <si>
    <t>4476</t>
  </si>
  <si>
    <t>TJ Sokol Slavonín - přísp. na zřízení přípojky kanalizace</t>
  </si>
  <si>
    <t>0059</t>
  </si>
  <si>
    <t>Vodovod Pomoraví - členský inv. podíl svazku obcí</t>
  </si>
  <si>
    <t>IV.</t>
  </si>
  <si>
    <t>Investice SMV, a. s. z nájemného</t>
  </si>
  <si>
    <t>4253</t>
  </si>
  <si>
    <t>Bořivojova ul.  - rek. OK 5CIV a shybky</t>
  </si>
  <si>
    <t>0995</t>
  </si>
  <si>
    <t>ČOV Olomouc</t>
  </si>
  <si>
    <t>0983</t>
  </si>
  <si>
    <t>ČOV Lošov</t>
  </si>
  <si>
    <t>4423</t>
  </si>
  <si>
    <t>Kanalizace v ul. Štolbová</t>
  </si>
  <si>
    <t xml:space="preserve">Odlehčovací komora OK 2 B </t>
  </si>
  <si>
    <t>0395</t>
  </si>
  <si>
    <t>Projektová dokumentace</t>
  </si>
  <si>
    <t>0809</t>
  </si>
  <si>
    <t>Realizace měřitelných okrsků dle zpracované studie</t>
  </si>
  <si>
    <t>4421</t>
  </si>
  <si>
    <t>Rek. armaturní šachty na DN 700 - ul. Hodolanská - Jiráskova</t>
  </si>
  <si>
    <t>4427</t>
  </si>
  <si>
    <t>Rek. připojení na stoku  DVI - Dr. M. Horákové č. 31, 33, 35</t>
  </si>
  <si>
    <t>4426</t>
  </si>
  <si>
    <t>Rekonstrukce odlehč. komor na stokové síti</t>
  </si>
  <si>
    <t>4422</t>
  </si>
  <si>
    <t>Rekonstrukce veřejných částí kanalizačních přípojek</t>
  </si>
  <si>
    <t>4415</t>
  </si>
  <si>
    <t>Rekonstrukce olověných vodovodních přípojek objektů                                 v majetku města Olomouce</t>
  </si>
  <si>
    <t>4244</t>
  </si>
  <si>
    <t>Rekonstrukce stoky Ck Husova ul. - tř. 17. listopadu</t>
  </si>
  <si>
    <t>4428</t>
  </si>
  <si>
    <t>Rekonstrukce stoky BXd - ul. Opletalova</t>
  </si>
  <si>
    <t>4424</t>
  </si>
  <si>
    <t>Rekonstrukce stoky BVc - ul. Nerudova</t>
  </si>
  <si>
    <t>4425</t>
  </si>
  <si>
    <t>Rekonstrukce stok BVa - ul. Aksamitova</t>
  </si>
  <si>
    <t>4416</t>
  </si>
  <si>
    <t>Rekonstrukce vod. řadu - ul. U stavu</t>
  </si>
  <si>
    <t>4417</t>
  </si>
  <si>
    <t>Rekonstrukce vod. řadu - ul. Nerudova</t>
  </si>
  <si>
    <t>4418</t>
  </si>
  <si>
    <t>Rekonstrukce vod. řadu - ul. Aksamitova</t>
  </si>
  <si>
    <t>4239</t>
  </si>
  <si>
    <t>Rekonstrukce vod. řadu - ul. Synkova - Řezáčova</t>
  </si>
  <si>
    <t>4419</t>
  </si>
  <si>
    <t>Rekonstrukce vod. řadu - ul. Na Letné</t>
  </si>
  <si>
    <t>4472</t>
  </si>
  <si>
    <t>Rekonstrukce kanalizace  - ul. Dolní Hejčínská</t>
  </si>
  <si>
    <t>4420</t>
  </si>
  <si>
    <t>Rekonstrukce uzávěrů na hlavních vod. řadech DN 500</t>
  </si>
  <si>
    <t>0610</t>
  </si>
  <si>
    <t>Zaměření stokové sítě pro GIS</t>
  </si>
  <si>
    <t>0606</t>
  </si>
  <si>
    <t>Zaměření vodovodů pro GIS</t>
  </si>
  <si>
    <t>4504</t>
  </si>
  <si>
    <t>Nákup movitého majetku ČOV Olomouc - PS 201</t>
  </si>
  <si>
    <t>biologické čištění</t>
  </si>
  <si>
    <t>4257</t>
  </si>
  <si>
    <t>Rezerva vodohospodářských investic</t>
  </si>
  <si>
    <t>V.</t>
  </si>
  <si>
    <t xml:space="preserve">Ostatní nákup dlouhodobého nehmotného majetku </t>
  </si>
  <si>
    <t>4293</t>
  </si>
  <si>
    <t>Aktualizace cenové mapy</t>
  </si>
  <si>
    <t>4432</t>
  </si>
  <si>
    <t>Aktualizace ploch zeleně z hlediska ÚPnSÚ</t>
  </si>
  <si>
    <t>4296</t>
  </si>
  <si>
    <t>Aktualizace strategického plánu</t>
  </si>
  <si>
    <t>odbor investic</t>
  </si>
  <si>
    <t>4361</t>
  </si>
  <si>
    <t>Digitální technická mapa města Olomouce</t>
  </si>
  <si>
    <t>odbor informatiky</t>
  </si>
  <si>
    <t>Kasárna Neředín</t>
  </si>
  <si>
    <t>4431</t>
  </si>
  <si>
    <t>Model dopravy města Olomouce</t>
  </si>
  <si>
    <t>4478</t>
  </si>
  <si>
    <t>Muzeum české železnice  - studie</t>
  </si>
  <si>
    <t>4289</t>
  </si>
  <si>
    <t>Opatření dle generelu dopravy</t>
  </si>
  <si>
    <t>4298</t>
  </si>
  <si>
    <t>Pořízení změn regeneračního plánu MPR</t>
  </si>
  <si>
    <t>4285</t>
  </si>
  <si>
    <t>Pořízení změn ÚPnSÚ</t>
  </si>
  <si>
    <t>4287</t>
  </si>
  <si>
    <t>Pořízení změny RP Povel Čtvrtky</t>
  </si>
  <si>
    <t>4477</t>
  </si>
  <si>
    <t>Rekreačně sportovní areál Lazce - Kouty</t>
  </si>
  <si>
    <t>4292</t>
  </si>
  <si>
    <t>Rozvojové materiály pro bydlení</t>
  </si>
  <si>
    <t>4430</t>
  </si>
  <si>
    <t>Studie hřiště Bezručovy Sady</t>
  </si>
  <si>
    <t>4299</t>
  </si>
  <si>
    <t>Studie Dolní náměstí</t>
  </si>
  <si>
    <t>4300</t>
  </si>
  <si>
    <t>Studie  - Plavecký stadion</t>
  </si>
  <si>
    <t>4294</t>
  </si>
  <si>
    <t>Studie proveditelnosti</t>
  </si>
  <si>
    <t>4374</t>
  </si>
  <si>
    <t>Studie rekonstrukce Zimního stadionu</t>
  </si>
  <si>
    <t>4290</t>
  </si>
  <si>
    <t>Studie silniční sítě</t>
  </si>
  <si>
    <t>4286</t>
  </si>
  <si>
    <t>Územně plánovací podklady</t>
  </si>
  <si>
    <t>4325</t>
  </si>
  <si>
    <t>Výstaviště Flora</t>
  </si>
  <si>
    <t>VI.</t>
  </si>
  <si>
    <t>Investice SNO, a. s. z nájemného</t>
  </si>
  <si>
    <t>4410</t>
  </si>
  <si>
    <t>Horní nám. 12 - rekonstrukce objektu</t>
  </si>
  <si>
    <t>600</t>
  </si>
  <si>
    <t>využití dvorního traktu</t>
  </si>
  <si>
    <t>realizuje SNO, a. s.</t>
  </si>
  <si>
    <t>4414</t>
  </si>
  <si>
    <t>Jižní ul. - odstranění vad a nedodělků</t>
  </si>
  <si>
    <t>rekonstrukce bytového fondu</t>
  </si>
  <si>
    <t>4408</t>
  </si>
  <si>
    <t xml:space="preserve">Přichystalova ul. - 62, 64, 66, 68  </t>
  </si>
  <si>
    <t>4411</t>
  </si>
  <si>
    <t>Purkyňova ul. 3 - modernizace bytů</t>
  </si>
  <si>
    <t>200</t>
  </si>
  <si>
    <t>4407</t>
  </si>
  <si>
    <t>Slovenská ul. 5 (Žerotín) - fasáda</t>
  </si>
  <si>
    <t>4413</t>
  </si>
  <si>
    <t>Tř. Kosmonautů 12, 14, 16, 18, 20</t>
  </si>
  <si>
    <t>380</t>
  </si>
  <si>
    <t>4412</t>
  </si>
  <si>
    <t>Tř. Svobody 41 - rekonstrukce ubytovny divadla</t>
  </si>
  <si>
    <t>400</t>
  </si>
  <si>
    <t>realizuje SNO, a.s.</t>
  </si>
  <si>
    <t>4409</t>
  </si>
  <si>
    <t>U Letiště 2, 4, 6, 8, 10</t>
  </si>
  <si>
    <t>zateplení objektů</t>
  </si>
  <si>
    <t>4473</t>
  </si>
  <si>
    <t>Holečkova ul. - oplocení a zahradní úpravy</t>
  </si>
  <si>
    <t>4474</t>
  </si>
  <si>
    <t>Dolní nám. 47 - půdní vestavby (PD)</t>
  </si>
  <si>
    <t>4503</t>
  </si>
  <si>
    <t>SFRB - Dolní nám. 8, 9 - archív</t>
  </si>
  <si>
    <t>REKAPITULACE</t>
  </si>
  <si>
    <t>celkem - I., II., III., V.</t>
  </si>
  <si>
    <t>celkem - IV.</t>
  </si>
  <si>
    <t>celkem - VI.</t>
  </si>
  <si>
    <t xml:space="preserve">Schválené investiční akce celkem </t>
  </si>
  <si>
    <t>Zpracovala: Jaroslava Kotelenská</t>
  </si>
  <si>
    <t>V Olomouci dne  31. 1. 2006</t>
  </si>
  <si>
    <r>
      <t>Investice</t>
    </r>
    <r>
      <rPr>
        <b/>
        <sz val="10"/>
        <rFont val="Arial"/>
        <family val="2"/>
      </rPr>
      <t xml:space="preserve"> MmOl</t>
    </r>
    <r>
      <rPr>
        <sz val="10"/>
        <rFont val="Arial CE"/>
        <family val="0"/>
      </rPr>
      <t xml:space="preserve"> celkem</t>
    </r>
  </si>
  <si>
    <r>
      <t xml:space="preserve">Investice </t>
    </r>
    <r>
      <rPr>
        <b/>
        <sz val="10"/>
        <rFont val="Arial"/>
        <family val="2"/>
      </rPr>
      <t>SMV, a. s.</t>
    </r>
    <r>
      <rPr>
        <sz val="10"/>
        <rFont val="Arial CE"/>
        <family val="0"/>
      </rPr>
      <t xml:space="preserve"> z nájemného</t>
    </r>
  </si>
  <si>
    <r>
      <t xml:space="preserve">Investice </t>
    </r>
    <r>
      <rPr>
        <b/>
        <sz val="10"/>
        <rFont val="Arial"/>
        <family val="2"/>
      </rPr>
      <t>SNO, a. s.</t>
    </r>
    <r>
      <rPr>
        <sz val="10"/>
        <rFont val="Arial CE"/>
        <family val="0"/>
      </rPr>
      <t xml:space="preserve"> z nájemného</t>
    </r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</si>
  <si>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</si>
  <si>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</si>
  <si>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</si>
  <si>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</si>
  <si>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</si>
  <si>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</si>
  <si>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</si>
  <si>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</si>
  <si>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</si>
  <si>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</si>
  <si>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</si>
  <si>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</si>
  <si>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231      ZBU ČS</t>
  </si>
  <si>
    <t>účel. fondy (FRB, soc. fond)</t>
  </si>
  <si>
    <t>236      981224-FRB</t>
  </si>
  <si>
    <t>běžné účty celkem</t>
  </si>
  <si>
    <t>splátky úvěrů</t>
  </si>
  <si>
    <t>Komerční banka, a. s.</t>
  </si>
  <si>
    <t>Česká spořitelna, a. s.</t>
  </si>
  <si>
    <t>MF ČR - Čistírna odpadních vod</t>
  </si>
  <si>
    <t>MF ČR - kanalizace Holice</t>
  </si>
  <si>
    <t>SFŽP ČR - rekultivace skládky Grygov</t>
  </si>
  <si>
    <t>Středomoravská vodárenská, a. s.</t>
  </si>
  <si>
    <t>MF ČR - návratná fin. výpomoc - Fond rozvoje bydlení</t>
  </si>
  <si>
    <t>CELKEM  (B)</t>
  </si>
  <si>
    <t>Tř. 8 - FINANCOVÁNÍ CELKEM (A + B)</t>
  </si>
  <si>
    <t>Výpočet</t>
  </si>
  <si>
    <t>502.119.186,43 Kč nesplacené zůstatky úvěrů u ČS, a. s., KB, a. s a Kommunalkredit Austria AG</t>
  </si>
  <si>
    <t>33.780.000,00 Kč návratná fin. výpomoc od MF ČR na čistírnu odpadních vod</t>
  </si>
  <si>
    <t>176.470.000,00 Kč úvěr od Středomoravské vodárenské a. s.</t>
  </si>
  <si>
    <t>5.052.208,50 Kč návratná fin. výpomoc od MF ČR na akci Kanalizace - Holice - připojení na ČOV</t>
  </si>
  <si>
    <t>5.548.000,00 Kč úročená půjčka od Stát. fondu životního prostředí na akci Rekultivace skládky TKO Grygov</t>
  </si>
  <si>
    <t>9.597.252,- Kč úročená půjčka od Stát.fondu životního prostředí na akci   ISPA</t>
  </si>
  <si>
    <t>69.609.000,00 Kč návratná fin výpomoc - FRB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</si>
  <si>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63.856.821,- Kč. Tuto částku tvoří:</t>
    </r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</si>
  <si>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104.015.900,-- Kč. Tuto částku tvoří:</t>
    </r>
  </si>
  <si>
    <r>
      <t xml:space="preserve">Celková zadluženost města Olomouce k 31. 12. 2005 (bez úroků) činí </t>
    </r>
    <r>
      <rPr>
        <b/>
        <sz val="10"/>
        <rFont val="Arial Narrow"/>
        <family val="2"/>
      </rPr>
      <t>802.175.646,93</t>
    </r>
    <r>
      <rPr>
        <sz val="10"/>
        <rFont val="Arial Narrow"/>
        <family val="2"/>
      </rPr>
      <t xml:space="preserve"> Kč. Z toho:                                                                                                                                                                  </t>
    </r>
  </si>
  <si>
    <t>Upravený rozpočet                                        k 13. 12. 2005</t>
  </si>
  <si>
    <t>Upravený rozpočet                                        k 28. 12. 2005</t>
  </si>
  <si>
    <t>Čerpání                                                      k 31. 12. 2005</t>
  </si>
  <si>
    <t>% čerpání</t>
  </si>
  <si>
    <t>Poznámka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</si>
  <si>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</si>
  <si>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</si>
  <si>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</si>
  <si>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</si>
  <si>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</si>
  <si>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</si>
  <si>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08 - odbor agendy řidičů a motor. vozidel</t>
  </si>
  <si>
    <t>10 - stavební odbor</t>
  </si>
  <si>
    <t>11 - odbor vn. vztahů a informací</t>
  </si>
  <si>
    <t>13 - odbor informatiky</t>
  </si>
  <si>
    <t xml:space="preserve">14 - odbor školství              </t>
  </si>
  <si>
    <t>15 - odbor sociální pomoci</t>
  </si>
  <si>
    <t>20 - Městská policie</t>
  </si>
  <si>
    <t>35 - odbor soc. služeb a zdravotnictví</t>
  </si>
  <si>
    <t>41 - majetkoprávní odbor</t>
  </si>
  <si>
    <t>Odbory celkem</t>
  </si>
  <si>
    <t xml:space="preserve">999 - výdaje účelových fondů </t>
  </si>
  <si>
    <t>70 - příspěvkové organizace</t>
  </si>
  <si>
    <t>vrácená DPH</t>
  </si>
  <si>
    <t>očekávané vratky st. dotací</t>
  </si>
  <si>
    <t>v rámci fin. vypořádání se st. rozpočtem za r. 2005</t>
  </si>
  <si>
    <t>pol. 5343</t>
  </si>
  <si>
    <t>Třída 5 - celkem provozní výdaje</t>
  </si>
  <si>
    <t>investice</t>
  </si>
  <si>
    <t>skutečnost DPH se účtuje na provozní položce</t>
  </si>
  <si>
    <t>DPH u investičních akcí</t>
  </si>
  <si>
    <t>u investic se skutečnost DPH účtuje na provoz. položce, rozpočtována je však v investicích</t>
  </si>
  <si>
    <t>investice fondů</t>
  </si>
  <si>
    <t>Třída 6 - celkem investice</t>
  </si>
  <si>
    <t>CELKEM VÝDAJE  třídy 5 + třídy 6</t>
  </si>
  <si>
    <t>Třída 8 - financování</t>
  </si>
  <si>
    <t>dlouhodobé přijaté půjčené prospředky</t>
  </si>
  <si>
    <t xml:space="preserve">1. část investičního úvěru  </t>
  </si>
  <si>
    <t>krátkodobé přijaté půjčky</t>
  </si>
  <si>
    <t>obnovený revolving. úvěr u KB, a. s.</t>
  </si>
  <si>
    <t>uhrazené splátky krátkodobých přij. půjček</t>
  </si>
  <si>
    <t>splátka revolvingového úvěru u KB, a. s.</t>
  </si>
  <si>
    <t>uhrazené splátky dlouhodobých přij. půjček</t>
  </si>
  <si>
    <t xml:space="preserve">22 mil. Kč ČS, a. s.; 13,8 mil. Kč KB, a. s.;                                     17.762,9 tis. Kč MF ČR (16.890 tis. Kč ČOV a 872,9 tis. Kč kanal. Holice); 11.765 tis. Kč SMV, a. s.; 1.388 tis. Kč SFŽP (rekult. skl. Grygov); 7,3 mil. Kč MMR ČR (FRB) </t>
  </si>
  <si>
    <t>změna stavu na bankovních účtech</t>
  </si>
  <si>
    <t>rozpočet byl upraven na základě fin. vypořádání vl. hospodaření města za r. 2004 a zapojení zůstatků                                    na účtech účel. fondů</t>
  </si>
  <si>
    <t>nerealizované kurzové rozdíly</t>
  </si>
  <si>
    <t>aktivní operace řízení likvidity</t>
  </si>
  <si>
    <t>CELKEM FINANCOVÁNÍ - třída 8</t>
  </si>
  <si>
    <t>PŘÍJMY - třída 1 až třída 4</t>
  </si>
  <si>
    <t>PŘÍJMY (třída 1 až 4)</t>
  </si>
  <si>
    <t>VÝDAJE (třída 5 a 6)</t>
  </si>
  <si>
    <t>ROZDÍL (třída 8)</t>
  </si>
  <si>
    <r>
      <t xml:space="preserve">ÚZ 90102 </t>
    </r>
    <r>
      <rPr>
        <sz val="8"/>
        <rFont val="Arial Narrow"/>
        <family val="2"/>
      </rPr>
      <t>půjčka SFŽP ČR na inv. akci "Rekonstrukce a dobudování stokové sítě města - ISPA I"</t>
    </r>
  </si>
  <si>
    <t xml:space="preserve">Položka </t>
  </si>
  <si>
    <t>Upravený rozpočet                            k 4.5.2004</t>
  </si>
  <si>
    <t>změna</t>
  </si>
  <si>
    <t>Upravený rozpočet                                     k 28.12.2005</t>
  </si>
  <si>
    <t>Čerpání / plnění                       k 31.12.2005</t>
  </si>
  <si>
    <t>%                  čerpání</t>
  </si>
  <si>
    <t>zapojení zůstatku na účtu fondu (stav k 31. 12. 2004)</t>
  </si>
  <si>
    <t>druhá část splátky MMR ČR (o tuto částku jsou nižší zdroje fondu)</t>
  </si>
  <si>
    <t>příjmy</t>
  </si>
  <si>
    <t>zdroje FRB celkem</t>
  </si>
  <si>
    <t>výdaje</t>
  </si>
  <si>
    <t>bydlení a byt. hosp. j. n.</t>
  </si>
  <si>
    <t>jednotek</t>
  </si>
  <si>
    <t>výdaje FRB celkem</t>
  </si>
  <si>
    <t>nevyčerpané prostředky jsou převoditelné do dalších let</t>
  </si>
  <si>
    <t>Upravený rozpočet              k 28.12.2005</t>
  </si>
  <si>
    <t>Čerpání / plnění                          k 31.12.2005</t>
  </si>
  <si>
    <t>%                     čerpání</t>
  </si>
  <si>
    <t xml:space="preserve">zapojení zůstatku na účtu fondu (stav k 31. 12. 2004) </t>
  </si>
  <si>
    <t xml:space="preserve">účelové státní prostředky určené výhradně na povodňové půjčky            </t>
  </si>
  <si>
    <t>prostředky na REZERVĚ jsou určeny na splácení půjčky do SR</t>
  </si>
  <si>
    <t>Celkem výdaje fondy</t>
  </si>
  <si>
    <t>Čerpání                  k 31.12.2005</t>
  </si>
  <si>
    <t>Výdaje fondů a účtů nerozpočtovaných</t>
  </si>
  <si>
    <t>Sociální fond</t>
  </si>
  <si>
    <t>5137- drobný hmotný dlouhodobý majetek</t>
  </si>
  <si>
    <t>5139 - nákup materiálu j. n.</t>
  </si>
  <si>
    <t>5163 - služby peněžních ústavů</t>
  </si>
  <si>
    <t>poplatky</t>
  </si>
  <si>
    <t>5164 - nájemné</t>
  </si>
  <si>
    <t>5169 - nákup ostatních služeb</t>
  </si>
  <si>
    <t>vstupenky, zájezdy, přísp. na stravné</t>
  </si>
  <si>
    <t>5175 - pohoštění</t>
  </si>
  <si>
    <t>5194 - věcné dary</t>
  </si>
  <si>
    <t>5499- ost. neinv. transfery obyv.</t>
  </si>
  <si>
    <t>5660 - neinv. půjčky obyvatelstvu</t>
  </si>
  <si>
    <t>Celkem</t>
  </si>
  <si>
    <t>Sociální fond Městské policie</t>
  </si>
  <si>
    <t>5134 - prádlo, oděv a obuv</t>
  </si>
  <si>
    <t>příspěvek na stravné</t>
  </si>
  <si>
    <t xml:space="preserve">5499 - ost. neinv. transfery obyv. </t>
  </si>
  <si>
    <t>Fond rezerv a rozvoje</t>
  </si>
  <si>
    <t>Celkem  fondy</t>
  </si>
  <si>
    <r>
      <t>8115-</t>
    </r>
    <r>
      <rPr>
        <sz val="8"/>
        <rFont val="Arial CE"/>
        <family val="2"/>
      </rPr>
      <t>změna  stavu na bank. účtech</t>
    </r>
  </si>
  <si>
    <r>
      <t>8124-</t>
    </r>
    <r>
      <rPr>
        <sz val="8"/>
        <rFont val="Arial CE"/>
        <family val="2"/>
      </rPr>
      <t>uhraz. splátky dlohodob. úvěrů</t>
    </r>
  </si>
  <si>
    <r>
      <t>2141</t>
    </r>
    <r>
      <rPr>
        <sz val="8"/>
        <rFont val="Arial CE"/>
        <family val="2"/>
      </rPr>
      <t>-příjmy z úroků</t>
    </r>
  </si>
  <si>
    <r>
      <t>2460-</t>
    </r>
    <r>
      <rPr>
        <sz val="8"/>
        <rFont val="Arial CE"/>
        <family val="2"/>
      </rPr>
      <t>splátky půjček od obyvatelstva</t>
    </r>
  </si>
  <si>
    <r>
      <t>dle návrhu správce fondu schvaluje ZmO</t>
    </r>
    <r>
      <rPr>
        <sz val="8"/>
        <rFont val="Arial CE"/>
        <family val="2"/>
      </rPr>
      <t xml:space="preserve"> (dle vyhl. 13/2003)</t>
    </r>
  </si>
  <si>
    <r>
      <t>6171</t>
    </r>
    <r>
      <rPr>
        <sz val="8"/>
        <rFont val="Arial CE"/>
        <family val="2"/>
      </rPr>
      <t>-činnost místní správy</t>
    </r>
  </si>
  <si>
    <r>
      <t>5161-</t>
    </r>
    <r>
      <rPr>
        <sz val="8"/>
        <rFont val="Arial CE"/>
        <family val="2"/>
      </rPr>
      <t>služby pošt</t>
    </r>
  </si>
  <si>
    <r>
      <t>5169-</t>
    </r>
    <r>
      <rPr>
        <sz val="8"/>
        <rFont val="Arial CE"/>
        <family val="2"/>
      </rPr>
      <t>nákup služeb j.n.</t>
    </r>
  </si>
  <si>
    <r>
      <t>3619</t>
    </r>
    <r>
      <rPr>
        <sz val="8"/>
        <rFont val="Arial CE"/>
        <family val="2"/>
      </rPr>
      <t>-programy rozvoje</t>
    </r>
  </si>
  <si>
    <r>
      <t>5163-</t>
    </r>
    <r>
      <rPr>
        <sz val="8"/>
        <rFont val="Arial CE"/>
        <family val="2"/>
      </rPr>
      <t>sl. peněžních ústavů</t>
    </r>
  </si>
  <si>
    <r>
      <t>5660-</t>
    </r>
    <r>
      <rPr>
        <sz val="8"/>
        <rFont val="Arial CE"/>
        <family val="2"/>
      </rPr>
      <t xml:space="preserve">neinv. půjčky obyv. </t>
    </r>
  </si>
  <si>
    <r>
      <t>5622-</t>
    </r>
    <r>
      <rPr>
        <sz val="8"/>
        <rFont val="Arial CE"/>
        <family val="2"/>
      </rPr>
      <t>neinv. půjčky občanským sdr</t>
    </r>
    <r>
      <rPr>
        <b/>
        <sz val="8"/>
        <rFont val="Arial CE"/>
        <family val="2"/>
      </rPr>
      <t>.</t>
    </r>
  </si>
  <si>
    <r>
      <t>5624-</t>
    </r>
    <r>
      <rPr>
        <sz val="8"/>
        <rFont val="Arial CE"/>
        <family val="2"/>
      </rPr>
      <t>neinv. půjčky spol. vlastníků</t>
    </r>
  </si>
  <si>
    <r>
      <t>2141-</t>
    </r>
    <r>
      <rPr>
        <sz val="8"/>
        <rFont val="Arial CE"/>
        <family val="2"/>
      </rPr>
      <t>příjmy z úroků</t>
    </r>
  </si>
  <si>
    <r>
      <t>6171-</t>
    </r>
    <r>
      <rPr>
        <sz val="8"/>
        <rFont val="Arial CE"/>
        <family val="2"/>
      </rPr>
      <t>činnost místni správy</t>
    </r>
  </si>
  <si>
    <r>
      <t>5901-</t>
    </r>
    <r>
      <rPr>
        <sz val="8"/>
        <rFont val="Arial CE"/>
        <family val="2"/>
      </rPr>
      <t>nespecifikované rezervy</t>
    </r>
  </si>
  <si>
    <t>Ministerstvo financí</t>
  </si>
  <si>
    <t xml:space="preserve">                                                       FINANČNÍ VYPOŘÁDÁNÍ OBCÍ ZA ROK 2005</t>
  </si>
  <si>
    <t xml:space="preserve">            Tabulka č. 1a</t>
  </si>
  <si>
    <t>Letenská 15</t>
  </si>
  <si>
    <t>Praha 1</t>
  </si>
  <si>
    <t>odbor 12</t>
  </si>
  <si>
    <t xml:space="preserve">         Finanční vypořádání dotací a návratných finančních výpomocí poskytnutých obcím, nebo dobrovolným svazkům obcí  </t>
  </si>
  <si>
    <t xml:space="preserve">                                           prostřednictvím kraje z kapitoly Všeobecná pokladní správa v roce 2005</t>
  </si>
  <si>
    <t>Statutární město Olomouc</t>
  </si>
  <si>
    <t>v Kč</t>
  </si>
  <si>
    <t>Číslo</t>
  </si>
  <si>
    <t>Účel.</t>
  </si>
  <si>
    <t>Schvál.</t>
  </si>
  <si>
    <t>Rozpočet</t>
  </si>
  <si>
    <t>Poskytnuto</t>
  </si>
  <si>
    <t>Vráceno</t>
  </si>
  <si>
    <t>Skutečnost</t>
  </si>
  <si>
    <t>Vratka dotace</t>
  </si>
  <si>
    <t>jednací</t>
  </si>
  <si>
    <t>znak</t>
  </si>
  <si>
    <t>Ukazatel</t>
  </si>
  <si>
    <t>rozpočet</t>
  </si>
  <si>
    <t>po</t>
  </si>
  <si>
    <t>v průběhu</t>
  </si>
  <si>
    <t>k 31. 12. 2005</t>
  </si>
  <si>
    <t>a NFV</t>
  </si>
  <si>
    <t>změnách</t>
  </si>
  <si>
    <t>roku 2005</t>
  </si>
  <si>
    <t>při fin. vypoř.</t>
  </si>
  <si>
    <t>Strategie prevence kriminality</t>
  </si>
  <si>
    <t>Státní správa - rozšířená působnost</t>
  </si>
  <si>
    <t>Dávky sociální péče</t>
  </si>
  <si>
    <t>Zpracoval :</t>
  </si>
  <si>
    <t>Látalová, 58 5513 325, 58 5513 396</t>
  </si>
  <si>
    <t>Schválil : Bc. Vičarová, 58 5513 315, 58 5513 396</t>
  </si>
  <si>
    <t>Datum: 23. 01. 2006</t>
  </si>
  <si>
    <t>Razítko obecního úřadu :</t>
  </si>
  <si>
    <t>/příjmení,tlf,fax,podpis/</t>
  </si>
  <si>
    <t>Tabulka č. 1b</t>
  </si>
  <si>
    <t>Tabulka č. 1d</t>
  </si>
  <si>
    <t>Obec:   Olomouc</t>
  </si>
  <si>
    <t xml:space="preserve">         Přehled úvěrů, půjček a finančních výpomocí přijatých obcemi od peněžních ústavů, jiných fyzických a právnických osob v roce 2005</t>
  </si>
  <si>
    <t xml:space="preserve">                                                                 Přehled o komunálních obligacích emitovaných obcemi v roce 2005</t>
  </si>
  <si>
    <t>(v tis. Kč)</t>
  </si>
  <si>
    <t>(v mil. Kč)</t>
  </si>
  <si>
    <t xml:space="preserve">Termín </t>
  </si>
  <si>
    <t>Výše</t>
  </si>
  <si>
    <t xml:space="preserve">Úroková </t>
  </si>
  <si>
    <t>Název obce</t>
  </si>
  <si>
    <t>Účel úvěru</t>
  </si>
  <si>
    <t>Výše úvěru</t>
  </si>
  <si>
    <t>Měna</t>
  </si>
  <si>
    <t>Poskytovatel úvěru</t>
  </si>
  <si>
    <t>splatnosti</t>
  </si>
  <si>
    <t xml:space="preserve">úroku </t>
  </si>
  <si>
    <t>Způsob ručení</t>
  </si>
  <si>
    <t>Rok</t>
  </si>
  <si>
    <t>Povoleno</t>
  </si>
  <si>
    <t>Emitováno</t>
  </si>
  <si>
    <t>Splatnost</t>
  </si>
  <si>
    <t>sazba</t>
  </si>
  <si>
    <t>Účel použití</t>
  </si>
  <si>
    <t>Zadluženost k ….</t>
  </si>
  <si>
    <t>v %</t>
  </si>
  <si>
    <t>Olomouc</t>
  </si>
  <si>
    <t>financování čas. nesouladu</t>
  </si>
  <si>
    <t>mezi pravidelnými provoz.</t>
  </si>
  <si>
    <t>CZK</t>
  </si>
  <si>
    <t>Komerční banka,a.s.</t>
  </si>
  <si>
    <t>28.04.2006</t>
  </si>
  <si>
    <t>bez zajištění</t>
  </si>
  <si>
    <t>výdaji a příjmy</t>
  </si>
  <si>
    <t>dobudov. a rekonstr. kanal. sítě</t>
  </si>
  <si>
    <t>SFŽP  ČR</t>
  </si>
  <si>
    <t>zástavní smlouva</t>
  </si>
  <si>
    <t>financování investičních akcí</t>
  </si>
  <si>
    <t>K r a j   c e l k e m</t>
  </si>
  <si>
    <t>Vypracoval :  Kroutilová</t>
  </si>
  <si>
    <t>Schválil :  Bc. Vičarová</t>
  </si>
  <si>
    <t xml:space="preserve">                Datum : 20.01.2006</t>
  </si>
  <si>
    <t xml:space="preserve">           Datum : 20.01.2006</t>
  </si>
  <si>
    <t xml:space="preserve">                 Razítko obecního úřadu :</t>
  </si>
  <si>
    <t>tel : 585 513 368</t>
  </si>
  <si>
    <t>tel :  585 513 315</t>
  </si>
  <si>
    <t>Příloha č. 9 k vyhlášce č. 551/2004 Sb.</t>
  </si>
  <si>
    <t>Finanční vypořádání dotací a návratných finančních výpomocí poskytnutých obcím prostřednictvím kraje 1)</t>
  </si>
  <si>
    <t>Č. j.</t>
  </si>
  <si>
    <t>Účelový
znak</t>
  </si>
  <si>
    <t>Poskytnuto
k 31. 12. 2005</t>
  </si>
  <si>
    <t xml:space="preserve">Vráceno v průběhu roku zpět na účet kraje
</t>
  </si>
  <si>
    <t>Použito
k 31. 12. 2005</t>
  </si>
  <si>
    <t>Vratka dotace a 
návratné finanční výpomoci
při finančním 
vypořádání</t>
  </si>
  <si>
    <t>a</t>
  </si>
  <si>
    <t>b</t>
  </si>
  <si>
    <t>c</t>
  </si>
  <si>
    <t>4 = 1 - 2 - 3</t>
  </si>
  <si>
    <t>A.1. Neinvestiční dotace celkem</t>
  </si>
  <si>
    <t>v tom:</t>
  </si>
  <si>
    <t>04428</t>
  </si>
  <si>
    <t>Terénní sociální práce</t>
  </si>
  <si>
    <t>A.4. Dotace a  návratné finanční výpomoci celkem
    (A.1. + A.2. + A.3.)</t>
  </si>
  <si>
    <t>Vysvětlivky:</t>
  </si>
  <si>
    <t xml:space="preserve">1) zde se uvádějí údaje o dotacích a návratných finančních výpomocích, na které se nevztahuje § 1 odst. 2 této vyhlášky </t>
  </si>
  <si>
    <t>ve sloupci a) se vyplňují údaje jen u dotací kapitoly Všeobecná pokladní správa a kapitoly Operace státních finančních aktiv</t>
  </si>
  <si>
    <t>ve sloupci c) jednotlivým titulem se rozumí stanovený účel, na který byla poskytnuta dotace nebo návratná finanční výpomoc</t>
  </si>
  <si>
    <t>sloupec 1 - uvádí se výše dotace a návratné finanční výpomoci převedené poskytovatelem na účet příjemce nebo čerpaná příjemcem z výdajového rozpočtového účtu do výše limitu stanoveného poskytovatelem do 31.12.2…,</t>
  </si>
  <si>
    <t>sloupec 2 - vyplňuje se  pokud příjemce provedl vratku dotace nebo návratné finanční výpomoci, případně její části již v průběhu roku, za který se provádí finanční vypořádání, zpět na výdajový  účet poskytovatele</t>
  </si>
  <si>
    <t>sloupec 3 - uvádí se  výše skutečně použitých prostředků z poskytnuté dotace nebo návratné finanční výpomoci k 31.12.2…</t>
  </si>
  <si>
    <t>sloupec 4 - uvádí se vratka dotace a návratné finanční výpomoci při finančním vypořádání; rovná se sloupec 1 minus  sloupec 2 minus sloupec 3</t>
  </si>
  <si>
    <t>Pozn.: dopad vratky návratné finanční výpomoci při finančním vypořádání do splátkového kalendáře je řešen v § 6 odst. 4</t>
  </si>
  <si>
    <t>Sestavil:</t>
  </si>
  <si>
    <t>Látalová Silva</t>
  </si>
  <si>
    <t>Kontroloval:</t>
  </si>
  <si>
    <t>Bc. Vítězslava Vičarová</t>
  </si>
  <si>
    <t>Datum a podpis:</t>
  </si>
  <si>
    <t>34 352</t>
  </si>
  <si>
    <t>Moravská filharmonie Olomouc</t>
  </si>
  <si>
    <t>Moravské divadlo Olomouc</t>
  </si>
  <si>
    <t>33 245</t>
  </si>
  <si>
    <t>Státní inform. politika ve vzdělávání - informační centra SIPVZ</t>
  </si>
  <si>
    <t>Program sociální prevence a prevnence kriminality</t>
  </si>
  <si>
    <t>29 004</t>
  </si>
  <si>
    <t>Výsadba minimál. podílu melioračních a zpevňujících dřevin</t>
  </si>
  <si>
    <t>Činnost odborného lesního hospodáře</t>
  </si>
  <si>
    <t>Evidence zemědělských podnikatelů</t>
  </si>
  <si>
    <t>15 065</t>
  </si>
  <si>
    <t>ZOO Sv. Kopeček  - chov ohrožených druhů</t>
  </si>
  <si>
    <t>Obec nebo dobrovolný svazek obcí: Olomouc</t>
  </si>
  <si>
    <t>Kraj: Olomoucký</t>
  </si>
  <si>
    <t xml:space="preserve">Kapitola: </t>
  </si>
  <si>
    <t>Rozhodnutí
o přidělení dotace
na celou dobu
trvání projektu</t>
  </si>
  <si>
    <t>Poskytnuto 
celkem
k 31.12. roku,
v němž byl
projekt ukončen</t>
  </si>
  <si>
    <t>Použito
celkem
k 31.12. roku,
v němž byl
projekt ukončen</t>
  </si>
  <si>
    <t xml:space="preserve">Vratka prostředků 
při finančním 
vypořádání </t>
  </si>
  <si>
    <t>B 1. Neinvestiční dotace celkem</t>
  </si>
  <si>
    <t xml:space="preserve">v tom: </t>
  </si>
  <si>
    <t xml:space="preserve">        - jednotlivé tituly</t>
  </si>
  <si>
    <t>B.2.  Investiční dotace celkem</t>
  </si>
  <si>
    <t>B.3. Dotace celkem (B .1. + B.2.)</t>
  </si>
  <si>
    <t xml:space="preserve">1) zde se uvádějí údaje o projektech, na které se nevztahuje § 1 odst. 2 této vyhlášky </t>
  </si>
  <si>
    <t>ve sloupci c) jednotlivým titulem se rozumí stanovený účel, na který byla poskytnuta dotace</t>
  </si>
  <si>
    <t>sloupec 1 - uvádí se celkový objem dotace stanovený v rozhodnutí o přidělení dotace na celou dobu trvání projektu</t>
  </si>
  <si>
    <t>sloupec 2 - uvádí se celkový objem dotací skutečně poskytnutých příjemci k 31.12. roku, v němž je projekt ukončen</t>
  </si>
  <si>
    <t>sloupec 3 - uvádí se celkový objem prostředků skutečně použitých příjemcem z dotací poskytnutých k 31.12. roku, v němž je projekt ukončen</t>
  </si>
  <si>
    <t>sloupec 4 - uvádí se výše případné vratky dotace</t>
  </si>
  <si>
    <t>Látalová</t>
  </si>
  <si>
    <t>Bc. Vičarová</t>
  </si>
  <si>
    <t>Příloha č. 11 k vyhlášce č. 551/2004 Sb.</t>
  </si>
  <si>
    <t xml:space="preserve">Vráceno v průběhu roku zpět na výdajový účet poskytovatele
</t>
  </si>
  <si>
    <t>13 101</t>
  </si>
  <si>
    <t>Aktivní politika zaměstnanosti</t>
  </si>
  <si>
    <t>1) vyplňuje se v případě, že poskytovatelem je úřad práce nebo jiná organizační složka státu dle zvláštního právní předpisu, tzn. pokud poskytovatel je organizační složka státu, ale není totožný se správcem kapitoly</t>
  </si>
  <si>
    <t>2) zde se uvádějí údaje o dotacích a návratných finančních výpomocích, na které se nevztahuje § 1 odst. 2 této vyhlášky</t>
  </si>
  <si>
    <t>ve sloupci b) jednotlivým titulem se rozumí stanovený účel, na který byla poskytnuta dotace nebo návratná finanční výpomoc</t>
  </si>
  <si>
    <t>sloupec 4 - uvádí se vratka dotace a návratné finanční výpomoci při finančním vypořádání; rovná se sloupec 3 minus  sloupec 4 minus sloupec 5</t>
  </si>
  <si>
    <t>34 054</t>
  </si>
  <si>
    <t>Regenerace městské památkové rezervace</t>
  </si>
  <si>
    <t>90 103</t>
  </si>
  <si>
    <t>Recyklace a úplné zneškodnění výrobků domácího chlazení</t>
  </si>
  <si>
    <t>Středisko ekologické výchovy Sluňákov</t>
  </si>
  <si>
    <t>Bezbariérová Olomouc - II. etapa - trasa C</t>
  </si>
  <si>
    <t>Regenerace panelového sídliště Úzké Díly - III. etapa - RC 11</t>
  </si>
  <si>
    <t>Rekonstrukce městské památkové rezervace - obnova</t>
  </si>
  <si>
    <t>malé kašny - Sokolská ulice</t>
  </si>
  <si>
    <t>Poskytovatel:</t>
  </si>
  <si>
    <t>Účelový znak</t>
  </si>
  <si>
    <t>Rozhodnutí o přidělení dotace na celou dobu trvání projektu</t>
  </si>
  <si>
    <t>Poskytnuto celkem k 31. 12. roku, v němž byl projekt ukončen</t>
  </si>
  <si>
    <t>Použito celkem k 31. 12. roku, v němž byl projekt ukončen</t>
  </si>
  <si>
    <t>Vratka prostředků při finančním vypořádání</t>
  </si>
  <si>
    <t>B.1. Neinvestiční dotace celkem</t>
  </si>
  <si>
    <t xml:space="preserve">Nejsou zatím žádné ukončené akce, vyúčtování stávajících </t>
  </si>
  <si>
    <t>proběhne až v r. 2007 (ISPA, PZ Šlechtitelů)</t>
  </si>
  <si>
    <t>B.4. Dotace a  návratné finanční výpomoci celkem
    (B.1. + B.2. + B.3.)</t>
  </si>
  <si>
    <t>2) zde se uvádějí údaje o projektech, na které se nevztahuje § 1 odst. 2 této vyhlášky</t>
  </si>
  <si>
    <t>sloupec 2 - uvádí se celkový objem dotací skutečně poskytnutých příjemci k 31. 12. roku, v němž je projekt ukončen</t>
  </si>
  <si>
    <t>sloupec 3 - uvádí se celkový objem prostředků skutečně použitých příjemcem z dotací poskytnutých k 31. 12. roku, v němž je projekt ukončen</t>
  </si>
  <si>
    <t>S. Látalová</t>
  </si>
  <si>
    <t>Bc. V. Vičarová</t>
  </si>
  <si>
    <r>
      <t xml:space="preserve">Obec nebo dobrovolný svazek obcí: </t>
    </r>
    <r>
      <rPr>
        <b/>
        <sz val="10"/>
        <rFont val="Arial CE"/>
        <family val="2"/>
      </rPr>
      <t>Olomouc</t>
    </r>
  </si>
  <si>
    <r>
      <t xml:space="preserve">Kraj: </t>
    </r>
    <r>
      <rPr>
        <b/>
        <sz val="10"/>
        <rFont val="Arial CE"/>
        <family val="2"/>
      </rPr>
      <t>Olomoucký</t>
    </r>
  </si>
  <si>
    <r>
      <t xml:space="preserve">Kapitola: </t>
    </r>
    <r>
      <rPr>
        <b/>
        <sz val="10"/>
        <rFont val="Arial CE"/>
        <family val="2"/>
      </rPr>
      <t>Úřad vlády</t>
    </r>
  </si>
  <si>
    <r>
      <t>Část A.</t>
    </r>
    <r>
      <rPr>
        <sz val="10"/>
        <rFont val="Arial CE"/>
        <family val="2"/>
      </rPr>
      <t xml:space="preserve"> Finanční vypořádání dotací ze státního rozpočtu s výjimkou dotací poskytnutých na projekty spolufinancované z rozpočtu Evropské unie podle § 6 odst. 2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</si>
  <si>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</si>
  <si>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</si>
  <si>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r>
      <t xml:space="preserve">Kapitola: </t>
    </r>
    <r>
      <rPr>
        <b/>
        <sz val="10"/>
        <rFont val="Arial CE"/>
        <family val="2"/>
      </rPr>
      <t>Ministerstvo kultury</t>
    </r>
  </si>
  <si>
    <r>
      <t xml:space="preserve">Kapitola: </t>
    </r>
    <r>
      <rPr>
        <b/>
        <sz val="10"/>
        <rFont val="Arial CE"/>
        <family val="2"/>
      </rPr>
      <t>Ministerstvo školství, mládeže a tělovýchovy</t>
    </r>
  </si>
  <si>
    <r>
      <t xml:space="preserve">Kapitola: </t>
    </r>
    <r>
      <rPr>
        <b/>
        <sz val="10"/>
        <rFont val="Arial CE"/>
        <family val="2"/>
      </rPr>
      <t>Ministerstvo zemědělství</t>
    </r>
  </si>
  <si>
    <r>
      <t xml:space="preserve">Kapitola: </t>
    </r>
    <r>
      <rPr>
        <b/>
        <sz val="10"/>
        <rFont val="Arial CE"/>
        <family val="2"/>
      </rPr>
      <t>Ministerstvo životního prostředí</t>
    </r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</si>
  <si>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podle  § 6 odst. 2</t>
    </r>
  </si>
  <si>
    <r>
      <t xml:space="preserve">Obec: </t>
    </r>
    <r>
      <rPr>
        <b/>
        <sz val="10"/>
        <rFont val="Arial CE"/>
        <family val="2"/>
      </rPr>
      <t>Olomouc</t>
    </r>
  </si>
  <si>
    <r>
      <t xml:space="preserve">Poskytovatel: </t>
    </r>
    <r>
      <rPr>
        <b/>
        <sz val="10"/>
        <rFont val="Arial CE"/>
        <family val="2"/>
      </rPr>
      <t>Ministerstvo práce a sociálních věcí</t>
    </r>
  </si>
  <si>
    <r>
      <t xml:space="preserve">Finanční vypořádání dotací a návratných finančních výpomocí poskytnutých obcím bez prostřednictví kraje </t>
    </r>
    <r>
      <rPr>
        <sz val="8"/>
        <rFont val="Arial CE"/>
        <family val="2"/>
      </rPr>
      <t>2)</t>
    </r>
  </si>
  <si>
    <r>
      <t>Část A.</t>
    </r>
    <r>
      <rPr>
        <sz val="10"/>
        <rFont val="Arial CE"/>
        <family val="2"/>
      </rPr>
      <t xml:space="preserve"> Finanční vypořádání dotací ze státního rozpočtu s výjimkou dotací poskytnutých na projekty spolufinancované z rozpočtu Evropské unie podle § 6 odst. 3</t>
    </r>
  </si>
  <si>
    <r>
      <t xml:space="preserve">Poskytovatel: </t>
    </r>
    <r>
      <rPr>
        <b/>
        <sz val="10"/>
        <rFont val="Arial CE"/>
        <family val="2"/>
      </rPr>
      <t>Ministerstvo kultury</t>
    </r>
  </si>
  <si>
    <r>
      <t xml:space="preserve">Poskytovatel: </t>
    </r>
    <r>
      <rPr>
        <b/>
        <sz val="10"/>
        <rFont val="Arial CE"/>
        <family val="2"/>
      </rPr>
      <t>Státní fond životního prostředí</t>
    </r>
  </si>
  <si>
    <r>
      <t xml:space="preserve">Poskytovatel: </t>
    </r>
    <r>
      <rPr>
        <b/>
        <sz val="10"/>
        <rFont val="Arial CE"/>
        <family val="2"/>
      </rPr>
      <t>Státní fond dopravní infrastruktury</t>
    </r>
  </si>
  <si>
    <r>
      <t xml:space="preserve">Poskytovatel: </t>
    </r>
    <r>
      <rPr>
        <b/>
        <sz val="10"/>
        <rFont val="Arial CE"/>
        <family val="2"/>
      </rPr>
      <t>Ministerstvo pro místní rozvoj</t>
    </r>
  </si>
  <si>
    <r>
      <t xml:space="preserve">Poskytovatel: </t>
    </r>
    <r>
      <rPr>
        <b/>
        <sz val="10"/>
        <rFont val="Arial CE"/>
        <family val="2"/>
      </rPr>
      <t>Ministerstvo financí</t>
    </r>
  </si>
  <si>
    <r>
      <t xml:space="preserve">Finanční vypořádání dotací a návratných finančních výpomocí poskytnutých obcím bez prostřednictví kraje  </t>
    </r>
    <r>
      <rPr>
        <sz val="8"/>
        <rFont val="Arial CE"/>
        <family val="2"/>
      </rPr>
      <t>2)</t>
    </r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</si>
  <si>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podle § 6 odst. 3</t>
    </r>
  </si>
  <si>
    <r>
      <t>B.2.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2) celkem</t>
    </r>
  </si>
  <si>
    <r>
      <t>B.3.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</si>
  <si>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SOUPIS PŘÍLOH</t>
  </si>
  <si>
    <t>Příloha č.   1</t>
  </si>
  <si>
    <t>Příjmy – plnění k 31. 12. 2005</t>
  </si>
  <si>
    <t>str. 1 - 4</t>
  </si>
  <si>
    <t>Příloha č.   2</t>
  </si>
  <si>
    <t>Sumář provozních výdajů – příspěvkové organizace v roce 2005</t>
  </si>
  <si>
    <t>str. 5</t>
  </si>
  <si>
    <t>Příloha č.   3</t>
  </si>
  <si>
    <t>Sumář provozních výdajů – objednávky veřejných služeb v roce 2005</t>
  </si>
  <si>
    <t>str. 6 - 7</t>
  </si>
  <si>
    <t>Příloha č.   4</t>
  </si>
  <si>
    <t>Investice – čerpání k 31. 12. 2005</t>
  </si>
  <si>
    <t>str. 8 - 15</t>
  </si>
  <si>
    <t xml:space="preserve"> </t>
  </si>
  <si>
    <t>Příloha č.   5</t>
  </si>
  <si>
    <t>Financování v roce 2005</t>
  </si>
  <si>
    <t>str. 16</t>
  </si>
  <si>
    <t>Příloha č.   6</t>
  </si>
  <si>
    <t>Rekapitulace příjmů, výdajů a financování roku 2005</t>
  </si>
  <si>
    <t>str. 17</t>
  </si>
  <si>
    <t>Příloha č.   7</t>
  </si>
  <si>
    <t xml:space="preserve">Hospodaření účelových fondů – Fond rozvoje bydlení (klasický + povodňový), </t>
  </si>
  <si>
    <t>sociální fondy a FRR v roce 2005</t>
  </si>
  <si>
    <t>str. 18 – 20</t>
  </si>
  <si>
    <t>Příloha č.   8</t>
  </si>
  <si>
    <t>Finanční vypořádání se státním rozpočtem za rok 2005</t>
  </si>
  <si>
    <t>str. 21 - 36</t>
  </si>
  <si>
    <t>Číslo pol.</t>
  </si>
  <si>
    <t>Název položky</t>
  </si>
  <si>
    <t>Schválený rozpočet 2005</t>
  </si>
  <si>
    <t>Upravený rozpočet                                 k 31. 12. 2005</t>
  </si>
  <si>
    <t>Plnění                                          k 31. 12. 2005</t>
  </si>
  <si>
    <t>%                        plnění</t>
  </si>
  <si>
    <t>Poznámka - týká se upraveného rozpočtu</t>
  </si>
  <si>
    <t>daň z příjmů fyz. osob ze závislé činnosti</t>
  </si>
  <si>
    <t>daň z příjmů fyz. osob ze samost. výděl. činnosti</t>
  </si>
  <si>
    <t>daň z příjmů fyz. osob z kapitálových výnosů</t>
  </si>
  <si>
    <t>zrušené daně, jejichž předmětem je příjem fyzických osob</t>
  </si>
  <si>
    <t>daň z příjmů práv. osob</t>
  </si>
  <si>
    <t>daň z příjmů práv. osob za obce</t>
  </si>
  <si>
    <t>daň z přidané hodnoty</t>
  </si>
  <si>
    <t>daň z nemovitostí</t>
  </si>
  <si>
    <t>daně celkem</t>
  </si>
  <si>
    <t>poplatky za znečišťování ovzduší</t>
  </si>
  <si>
    <t xml:space="preserve">příjem prostřednictvím SR </t>
  </si>
  <si>
    <t>odvody za odnětí půdy ze ZPF</t>
  </si>
  <si>
    <t>jednorázový, neopakující se příjem</t>
  </si>
  <si>
    <t>poplatky za odnětí pozemků plnění funkcí lesa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</si>
  <si>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</si>
  <si>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</si>
  <si>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</si>
  <si>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</si>
  <si>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MmOl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</si>
  <si>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</si>
  <si>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</si>
  <si>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</si>
  <si>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</si>
  <si>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</si>
  <si>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zrušené místní poplatky</t>
  </si>
  <si>
    <t>dobíhající zrušené poplatky</t>
  </si>
  <si>
    <t>odvod výtěžku z provozování loterií</t>
  </si>
  <si>
    <t>odvod části výtěžku z VHP</t>
  </si>
  <si>
    <t xml:space="preserve">org. 1000 - firma VALLOTA s. r. o. - ve výdajích určeno na veřejně pospěšný účel </t>
  </si>
  <si>
    <t>správní poplatky</t>
  </si>
  <si>
    <t>ve výdajích EO se promítá 50 % odvod do SR, tj. 10 mil. Kč (skutečně odvedeno 13.193 tis. Kč)</t>
  </si>
  <si>
    <t>poplatky celkem</t>
  </si>
  <si>
    <t>Celkem tř. 1 - DAŇOVÉ PŘÍJMY</t>
  </si>
  <si>
    <t>příjmy z poskytování služeb a výrobků</t>
  </si>
  <si>
    <t xml:space="preserve">stravné zam. škol 520 tis. Kč; dovoz stravy 620 tis. Kč - od. 01. 01. 2005 přešlo do hosp. činnosti - na této položce dobíhají příjmy z roku 2004 (440 tis. Kč stravné zam. škol a 55 tis. Kč dovoz stravy) 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</si>
  <si>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</si>
  <si>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</si>
  <si>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</si>
  <si>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OVVI - CITY CARD - vazba na výdaje, org. 2512</t>
  </si>
  <si>
    <t>prostředky MZv ČR na podporu projektu REIS (odbor vn. vztahů a informací)</t>
  </si>
  <si>
    <t>platba Krajského úřadu (faktura OŽP za soubor dat pro monitorng ochrany ovzduší)</t>
  </si>
  <si>
    <t>příjmy z prodeje zboží</t>
  </si>
  <si>
    <t>odb. soc. služeb a zdravotnictví - příjmy z prodeje tiskopisů receptů</t>
  </si>
  <si>
    <t xml:space="preserve">odbor školství za zpracování mezd pro škol. práv. subjekty </t>
  </si>
  <si>
    <t>odbor informatiky - fakturace Telecomu za spolupráci při tvorbě digitálních tech. mapy</t>
  </si>
  <si>
    <t>ostatní příjmy z vlastní činnosti</t>
  </si>
  <si>
    <t>za poskytování informací dle zákona č. 106/1999 Sb. o svobodném přístupu k informacím</t>
  </si>
  <si>
    <t>odvody příspěvkových organizací</t>
  </si>
  <si>
    <t>finanční vypořádání školských právních subjektů za rok 2004</t>
  </si>
  <si>
    <t>MŠ Lužická - odvod zůstatku při sloučení právního subjektu</t>
  </si>
  <si>
    <t>Moravské divadlo (vyplývá z finančního vypořádání za rok 2004)</t>
  </si>
  <si>
    <t>příjmy z úroků</t>
  </si>
  <si>
    <t>příjmy z podílu na zisku a dividend</t>
  </si>
  <si>
    <t>dividendy společnosti OLTERM &amp; TD Olomouc, a. s. (tato částka nebyla naplněna - na základě smlouvy došlo                                         k zápočtu doplatku za správu a provoz Plaveckého stadionu dle revizního vzorce)</t>
  </si>
  <si>
    <t>realizované kurzové zisky</t>
  </si>
  <si>
    <t>základní běžný účet (vedený v EURECH) zřízený pro inv. akci "ISPA"</t>
  </si>
  <si>
    <t>přijaté sankční platby</t>
  </si>
  <si>
    <t>ostatní pokuty - odbor ekonomický, živnostenský, správy, ochrany</t>
  </si>
  <si>
    <t>org. 30 - živnost. odbor ve správním řízení</t>
  </si>
  <si>
    <t>org. 303 - živnost. odbor - blokové pokuty</t>
  </si>
  <si>
    <t>bez org. - zasílané z Finačního úřadu a další v hotovosti</t>
  </si>
  <si>
    <t>org. 60 - dopravní přestupky ve správním řízení</t>
  </si>
  <si>
    <t>org. 20 - přestupkové odd. doprava - ve správním řízení</t>
  </si>
  <si>
    <t>org. 70 - přestupkové odd. MmOl - ve správním řízení</t>
  </si>
  <si>
    <t>org. 71 - přestupkové odd. MmOl - pořádkové ve správním řízení</t>
  </si>
  <si>
    <t>org. 11 - majetkoprávní odbor</t>
  </si>
  <si>
    <t>org. 42 - odbor ochrany (úsek obrany)</t>
  </si>
  <si>
    <t xml:space="preserve">org. 14 - odbor školství </t>
  </si>
  <si>
    <t xml:space="preserve">pokuty - stavební odbor </t>
  </si>
  <si>
    <t xml:space="preserve">pokuty - odbor agendy řidičů a motor. vozidel   </t>
  </si>
  <si>
    <t>pokuty - Městská policie</t>
  </si>
  <si>
    <t>org. 80 - v hotovosti</t>
  </si>
  <si>
    <t>org. 999 - "botičky" dobíhající z minul. let</t>
  </si>
  <si>
    <t>pokuty - odbor životního prostředí</t>
  </si>
  <si>
    <t>org. 40 - ve správním řízení</t>
  </si>
  <si>
    <t>org. 41 - pořádkové</t>
  </si>
  <si>
    <t>org. 401 - dopravní přestupky</t>
  </si>
  <si>
    <t>penále (vystavil odbor školství) za neodstranění závad dodavatelm</t>
  </si>
  <si>
    <t>ost. příjmy z fin. vypoř. před. let od jiných veř. rozp.</t>
  </si>
  <si>
    <t>bez ÚZ - Krajský úřad - doplatek za volby z roku 2004</t>
  </si>
  <si>
    <t>příjmy z fin. vypoř. minul. let mezi krajem a obcemi</t>
  </si>
  <si>
    <t>úhrady od obcí za žáky - z minulých let</t>
  </si>
  <si>
    <t>ostatní příjaté vratky transferů</t>
  </si>
  <si>
    <t>vratky sociálních dávek</t>
  </si>
  <si>
    <t>nedočerpané a vrácené veř. fin. podpory (ze zdrojů města) od různých subjektů</t>
  </si>
  <si>
    <t>příjmy z prodeje krátkodob. a drobného dlouhodob. maj.</t>
  </si>
  <si>
    <t>přijaté neinvestiční dary</t>
  </si>
  <si>
    <t>přijaté pojistné náhrady</t>
  </si>
  <si>
    <t>přijaté nekapitálové příspěvky a náhrady</t>
  </si>
  <si>
    <t>vymožené výživné</t>
  </si>
  <si>
    <t>platby PČR a VP ČR za dopravu pracovníků MHD</t>
  </si>
  <si>
    <t>tržby IDOS od obcí a obchodních center dle smluv</t>
  </si>
  <si>
    <t>např. vratky přeplatků záloh z minulých let za energie apod. (v tom 119.997,-- Kč vrácená platba MP z roku 2004;                              25 tis. Kč firma RTS, a. s. na úhradu pokuty)</t>
  </si>
  <si>
    <t>výnosy soudních řízení - vymáhání pokut</t>
  </si>
  <si>
    <t>základní běžný účet (vedený v eurech) zřízený pro inv. akci "ISPA" - vratka daně z úroků z roku 2004</t>
  </si>
  <si>
    <t>firma EKO-KOM za služby, spojené s rozvojem odpad. hospodářství (smlouva č. 30/0113)</t>
  </si>
  <si>
    <t>SMV, a. s. - náhrada škody na majetku</t>
  </si>
  <si>
    <t>Úřad vlády na projekt EUROPE DIRECT (složeno v EUR na zvl. účet na základě smlouvy o grantu)</t>
  </si>
  <si>
    <t>mylné platby</t>
  </si>
  <si>
    <t>nerozpočtují se</t>
  </si>
  <si>
    <t>ostatní nedaňové příjmy j. n.</t>
  </si>
  <si>
    <t>nahodilé příjmy z minulých let - neopakující se platby (vratky sankcí, soc. pohřby apod.); v tom 115.329,-- Kč přepl. firmy ŠkoFIN v rámci fin. vypoř. předčasně ukončeného leasingu (zničené vozidlo MP)</t>
  </si>
  <si>
    <t>zadávací dokumentace - platby od uchazečů o veřejné zakázky (opravy + investiční akce)</t>
  </si>
  <si>
    <t>příjmy z úhrad dobývacího prostoru</t>
  </si>
  <si>
    <t xml:space="preserve">splátky půjčených prostř. od podnik. subjektů </t>
  </si>
  <si>
    <t xml:space="preserve">Olomoucká kina (4 x 62,5 tis. Kč) - ve skutečnosti jsou promítnuty předčasné splátky </t>
  </si>
  <si>
    <t>splátky půjčených prostředků od přísp. organizací</t>
  </si>
  <si>
    <t>ZŠ Heyrovského - druhá část splátky půjčky</t>
  </si>
  <si>
    <t>splátky půjčených prostředků od obyvatelstva</t>
  </si>
  <si>
    <t>splátka paní Kapustové</t>
  </si>
  <si>
    <t>od zaměstnatnů MmOl do obou sociálních fondů</t>
  </si>
  <si>
    <t>splátky soc. půjček, které obyvatelstvu poskytl bývalý Okresní úřad v Olomouci</t>
  </si>
  <si>
    <t>příjmy od dlužníků za realizace záruk</t>
  </si>
  <si>
    <t>výtěžek rozvrhu exekuční podstaty (velká hala Zimního stadionu) - dražba se uskutečníla v r. 2004, výtěžek však byl proplacen až v roce 2005</t>
  </si>
  <si>
    <t>Celkem tř. 2 - NEDAŇOVÉ PŘÍJMY</t>
  </si>
  <si>
    <t>příjmy z prodeje ostatního hmotného dlouhodob. maj.</t>
  </si>
  <si>
    <t>SMV plynárenská za prodej plynovodu a přípojek města Olomouce</t>
  </si>
  <si>
    <t>příjmy z prodeje akcií</t>
  </si>
  <si>
    <t>prodej portfolia SmOl</t>
  </si>
  <si>
    <t>přijaté dary na pořízení dlouhodobého majetku</t>
  </si>
  <si>
    <t>druhá část daru Nadace Duhová Energie na dětská hřiště (1,8 mil. Kč poskytnuto v r. 2004)</t>
  </si>
  <si>
    <t>přijaté příspěvky na pořízení dlouhodobého majetku</t>
  </si>
  <si>
    <t>UP Olomouci na akci "Průmyslová zóna ul. Šlechtitelů a podnikatelský inkubátor" - účet v EURECH</t>
  </si>
  <si>
    <t>Celkem tř. 3 - KAPITÁLOVÉ PŔÍJMY</t>
  </si>
  <si>
    <t>neinvestiční přijaté dotace z veř. pokl. správy SR</t>
  </si>
  <si>
    <t>neinv. dot. přij. v rámci souhr. dotač. vztahu</t>
  </si>
  <si>
    <t>neinvestiční přijaté dotace ze státních fondů</t>
  </si>
  <si>
    <t>ostatní neinvestiční přijaté dotace ze státního rozpočtu</t>
  </si>
  <si>
    <t>neinvestiční dotace od obcí</t>
  </si>
  <si>
    <t>školství, platby obcí za cizí žáky</t>
  </si>
  <si>
    <t>platby od obecních úřadů za výkon státní správy</t>
  </si>
  <si>
    <t>neinvestiční přijaté dotace od krajů</t>
  </si>
  <si>
    <t>převod z vlastní hospodářské činnosti</t>
  </si>
  <si>
    <t>převody z ostatních vlastních fondů (depozit)</t>
  </si>
  <si>
    <t>školné MŠ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</si>
</sst>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_K_č"/>
    <numFmt numFmtId="166" formatCode="#\ ###\ ###\ ###"/>
    <numFmt numFmtId="167" formatCode="#,##0.0"/>
    <numFmt numFmtId="168" formatCode="d/m\."/>
    <numFmt numFmtId="169" formatCode="#,##0_ ;[Red]\-#,##0\ "/>
    <numFmt numFmtId="170" formatCode="#,##0.000"/>
    <numFmt numFmtId="171" formatCode="#,##0\ &quot;Kč&quot;"/>
    <numFmt numFmtId="172" formatCode="#,##0.00_ ;\-#,##0.00\ "/>
    <numFmt numFmtId="173" formatCode="#,##0_ ;\-#,##0\ "/>
    <numFmt numFmtId="174" formatCode="_-* #,##0.0\ _K_č_-;\-* #,##0.0\ _K_č_-;_-* &quot;-&quot;??\ _K_č_-;_-@_-"/>
    <numFmt numFmtId="175" formatCode="_-* #,##0\ _K_č_-;\-* #,##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  <numFmt numFmtId="206" formatCode="0\9\7\3"/>
    <numFmt numFmtId="207" formatCode="#,##0.0000_ ;\-#,##0.0000\ "/>
    <numFmt numFmtId="208" formatCode="#,##0.00;[Red]#,##0.00"/>
    <numFmt numFmtId="209" formatCode="#,##0.000;[Red]#,##0.000"/>
    <numFmt numFmtId="210" formatCode="#,##0.0000;[Red]#,##0.0000"/>
    <numFmt numFmtId="211" formatCode="d/m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7.5"/>
      <color indexed="36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color indexed="14"/>
      <name val="Arial Narrow"/>
      <family val="2"/>
    </font>
    <font>
      <b/>
      <sz val="8"/>
      <color indexed="14"/>
      <name val="Arial Narrow"/>
      <family val="2"/>
    </font>
    <font>
      <b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3" borderId="5" xfId="0" applyFont="1" applyFill="1" applyBorder="1" applyAlignment="1">
      <alignment vertical="center"/>
    </xf>
    <xf numFmtId="4" fontId="13" fillId="3" borderId="6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4" fontId="13" fillId="4" borderId="6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top"/>
    </xf>
    <xf numFmtId="0" fontId="13" fillId="0" borderId="7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 wrapText="1"/>
    </xf>
    <xf numFmtId="4" fontId="12" fillId="5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 wrapText="1"/>
    </xf>
    <xf numFmtId="0" fontId="19" fillId="5" borderId="17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/>
    </xf>
    <xf numFmtId="4" fontId="19" fillId="5" borderId="9" xfId="0" applyNumberFormat="1" applyFont="1" applyFill="1" applyBorder="1" applyAlignment="1">
      <alignment vertical="center"/>
    </xf>
    <xf numFmtId="4" fontId="19" fillId="5" borderId="19" xfId="0" applyNumberFormat="1" applyFont="1" applyFill="1" applyBorder="1" applyAlignment="1">
      <alignment vertical="center"/>
    </xf>
    <xf numFmtId="3" fontId="12" fillId="5" borderId="2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4" fontId="11" fillId="5" borderId="21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9" fillId="6" borderId="27" xfId="0" applyFont="1" applyFill="1" applyBorder="1" applyAlignment="1">
      <alignment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vertical="center"/>
    </xf>
    <xf numFmtId="4" fontId="20" fillId="6" borderId="29" xfId="0" applyNumberFormat="1" applyFont="1" applyFill="1" applyBorder="1" applyAlignment="1">
      <alignment vertical="center"/>
    </xf>
    <xf numFmtId="4" fontId="20" fillId="6" borderId="30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4" fontId="11" fillId="0" borderId="34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4" fontId="11" fillId="0" borderId="39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/>
    </xf>
    <xf numFmtId="0" fontId="19" fillId="6" borderId="45" xfId="0" applyFont="1" applyFill="1" applyBorder="1" applyAlignment="1">
      <alignment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vertical="center"/>
    </xf>
    <xf numFmtId="4" fontId="20" fillId="6" borderId="47" xfId="0" applyNumberFormat="1" applyFont="1" applyFill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23" fillId="4" borderId="45" xfId="0" applyFont="1" applyFill="1" applyBorder="1" applyAlignment="1">
      <alignment horizontal="left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vertical="center" wrapText="1"/>
    </xf>
    <xf numFmtId="4" fontId="19" fillId="4" borderId="47" xfId="0" applyNumberFormat="1" applyFont="1" applyFill="1" applyBorder="1" applyAlignment="1">
      <alignment vertical="center"/>
    </xf>
    <xf numFmtId="0" fontId="24" fillId="4" borderId="8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1" fillId="0" borderId="48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/>
    </xf>
    <xf numFmtId="4" fontId="11" fillId="0" borderId="48" xfId="0" applyNumberFormat="1" applyFont="1" applyFill="1" applyBorder="1" applyAlignment="1">
      <alignment vertical="center"/>
    </xf>
    <xf numFmtId="0" fontId="22" fillId="0" borderId="48" xfId="0" applyFont="1" applyFill="1" applyBorder="1" applyAlignment="1">
      <alignment vertical="center" wrapText="1"/>
    </xf>
    <xf numFmtId="4" fontId="19" fillId="5" borderId="21" xfId="0" applyNumberFormat="1" applyFont="1" applyFill="1" applyBorder="1" applyAlignment="1">
      <alignment vertical="center"/>
    </xf>
    <xf numFmtId="4" fontId="19" fillId="5" borderId="2" xfId="0" applyNumberFormat="1" applyFont="1" applyFill="1" applyBorder="1" applyAlignment="1">
      <alignment vertical="center"/>
    </xf>
    <xf numFmtId="0" fontId="12" fillId="5" borderId="22" xfId="0" applyFont="1" applyFill="1" applyBorder="1" applyAlignment="1">
      <alignment vertical="center" wrapText="1"/>
    </xf>
    <xf numFmtId="4" fontId="19" fillId="5" borderId="23" xfId="0" applyNumberFormat="1" applyFont="1" applyFill="1" applyBorder="1" applyAlignment="1">
      <alignment vertical="center"/>
    </xf>
    <xf numFmtId="4" fontId="19" fillId="5" borderId="24" xfId="0" applyNumberFormat="1" applyFont="1" applyFill="1" applyBorder="1" applyAlignment="1">
      <alignment vertical="center"/>
    </xf>
    <xf numFmtId="0" fontId="12" fillId="5" borderId="16" xfId="0" applyFont="1" applyFill="1" applyBorder="1" applyAlignment="1">
      <alignment vertical="center" wrapText="1"/>
    </xf>
    <xf numFmtId="4" fontId="19" fillId="5" borderId="47" xfId="0" applyNumberFormat="1" applyFont="1" applyFill="1" applyBorder="1" applyAlignment="1">
      <alignment vertical="center"/>
    </xf>
    <xf numFmtId="0" fontId="20" fillId="5" borderId="49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vertical="center"/>
    </xf>
    <xf numFmtId="0" fontId="12" fillId="4" borderId="48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vertical="center" wrapText="1"/>
    </xf>
    <xf numFmtId="4" fontId="19" fillId="4" borderId="9" xfId="0" applyNumberFormat="1" applyFont="1" applyFill="1" applyBorder="1" applyAlignment="1">
      <alignment vertical="center"/>
    </xf>
    <xf numFmtId="0" fontId="25" fillId="4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3" fontId="28" fillId="3" borderId="23" xfId="0" applyNumberFormat="1" applyFont="1" applyFill="1" applyBorder="1" applyAlignment="1">
      <alignment horizontal="center" vertical="center" wrapText="1"/>
    </xf>
    <xf numFmtId="3" fontId="27" fillId="3" borderId="2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7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7" borderId="23" xfId="0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7" fillId="0" borderId="6" xfId="0" applyFont="1" applyFill="1" applyBorder="1" applyAlignment="1">
      <alignment horizontal="left" vertical="center"/>
    </xf>
    <xf numFmtId="4" fontId="27" fillId="0" borderId="6" xfId="0" applyNumberFormat="1" applyFont="1" applyFill="1" applyBorder="1" applyAlignment="1">
      <alignment vertical="center"/>
    </xf>
    <xf numFmtId="4" fontId="27" fillId="0" borderId="6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2" xfId="0" applyFont="1" applyFill="1" applyBorder="1" applyAlignment="1">
      <alignment horizontal="left" vertical="center" wrapText="1"/>
    </xf>
    <xf numFmtId="3" fontId="6" fillId="0" borderId="52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53" xfId="0" applyBorder="1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center"/>
    </xf>
    <xf numFmtId="3" fontId="0" fillId="0" borderId="53" xfId="0" applyNumberFormat="1" applyFill="1" applyBorder="1" applyAlignment="1">
      <alignment vertical="center"/>
    </xf>
    <xf numFmtId="0" fontId="0" fillId="0" borderId="53" xfId="0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49" fontId="0" fillId="0" borderId="42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left" vertical="center" wrapText="1"/>
    </xf>
    <xf numFmtId="3" fontId="0" fillId="0" borderId="42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 wrapText="1"/>
    </xf>
    <xf numFmtId="49" fontId="0" fillId="0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23" xfId="0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3" fontId="0" fillId="0" borderId="25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31" fillId="0" borderId="25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3" fontId="27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7" borderId="23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" fontId="0" fillId="0" borderId="25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3" fontId="0" fillId="0" borderId="29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52" xfId="0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vertical="center"/>
    </xf>
    <xf numFmtId="4" fontId="27" fillId="0" borderId="52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4" fontId="6" fillId="0" borderId="38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/>
    </xf>
    <xf numFmtId="3" fontId="0" fillId="0" borderId="23" xfId="0" applyNumberFormat="1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3" fontId="27" fillId="0" borderId="23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4" xfId="0" applyFont="1" applyBorder="1" applyAlignment="1">
      <alignment horizontal="left" vertical="center"/>
    </xf>
    <xf numFmtId="3" fontId="27" fillId="0" borderId="6" xfId="0" applyNumberFormat="1" applyFont="1" applyBorder="1" applyAlignment="1">
      <alignment vertical="center" wrapText="1"/>
    </xf>
    <xf numFmtId="4" fontId="27" fillId="0" borderId="6" xfId="0" applyNumberFormat="1" applyFont="1" applyBorder="1" applyAlignment="1">
      <alignment vertical="center" wrapText="1"/>
    </xf>
    <xf numFmtId="4" fontId="27" fillId="0" borderId="6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3" fontId="32" fillId="7" borderId="0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4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58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12" fillId="0" borderId="59" xfId="0" applyNumberFormat="1" applyFont="1" applyBorder="1" applyAlignment="1">
      <alignment vertical="center"/>
    </xf>
    <xf numFmtId="4" fontId="33" fillId="0" borderId="60" xfId="0" applyNumberFormat="1" applyFont="1" applyBorder="1" applyAlignment="1">
      <alignment vertical="center"/>
    </xf>
    <xf numFmtId="4" fontId="12" fillId="0" borderId="61" xfId="0" applyNumberFormat="1" applyFont="1" applyBorder="1" applyAlignment="1">
      <alignment vertical="center" wrapText="1"/>
    </xf>
    <xf numFmtId="4" fontId="12" fillId="0" borderId="61" xfId="0" applyNumberFormat="1" applyFont="1" applyBorder="1" applyAlignment="1">
      <alignment vertical="center"/>
    </xf>
    <xf numFmtId="4" fontId="12" fillId="0" borderId="62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34" fillId="5" borderId="63" xfId="0" applyNumberFormat="1" applyFont="1" applyFill="1" applyBorder="1" applyAlignment="1">
      <alignment vertical="center"/>
    </xf>
    <xf numFmtId="4" fontId="34" fillId="5" borderId="64" xfId="0" applyNumberFormat="1" applyFont="1" applyFill="1" applyBorder="1" applyAlignment="1">
      <alignment vertical="center"/>
    </xf>
    <xf numFmtId="4" fontId="34" fillId="5" borderId="8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/>
    </xf>
    <xf numFmtId="4" fontId="12" fillId="0" borderId="66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58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1" xfId="0" applyNumberFormat="1" applyFont="1" applyFill="1" applyBorder="1" applyAlignment="1">
      <alignment horizontal="right" vertical="center"/>
    </xf>
    <xf numFmtId="4" fontId="12" fillId="0" borderId="64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4" fillId="5" borderId="63" xfId="0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34" fillId="5" borderId="17" xfId="0" applyFont="1" applyFill="1" applyBorder="1" applyAlignment="1">
      <alignment vertical="center" wrapText="1"/>
    </xf>
    <xf numFmtId="4" fontId="34" fillId="5" borderId="48" xfId="0" applyNumberFormat="1" applyFont="1" applyFill="1" applyBorder="1" applyAlignment="1">
      <alignment vertical="center"/>
    </xf>
    <xf numFmtId="4" fontId="34" fillId="5" borderId="9" xfId="0" applyNumberFormat="1" applyFont="1" applyFill="1" applyBorder="1" applyAlignment="1">
      <alignment vertical="center"/>
    </xf>
    <xf numFmtId="4" fontId="34" fillId="5" borderId="54" xfId="0" applyNumberFormat="1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205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205" fontId="19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3" fontId="11" fillId="5" borderId="6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4" fontId="11" fillId="5" borderId="54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1" fillId="0" borderId="7" xfId="3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4" fontId="20" fillId="0" borderId="6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6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 wrapText="1"/>
    </xf>
    <xf numFmtId="3" fontId="20" fillId="5" borderId="7" xfId="0" applyNumberFormat="1" applyFont="1" applyFill="1" applyBorder="1" applyAlignment="1">
      <alignment vertical="center"/>
    </xf>
    <xf numFmtId="4" fontId="20" fillId="5" borderId="7" xfId="0" applyNumberFormat="1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4" fontId="20" fillId="0" borderId="7" xfId="0" applyNumberFormat="1" applyFont="1" applyFill="1" applyBorder="1" applyAlignment="1">
      <alignment vertical="center"/>
    </xf>
    <xf numFmtId="3" fontId="20" fillId="3" borderId="6" xfId="0" applyNumberFormat="1" applyFont="1" applyFill="1" applyBorder="1" applyAlignment="1">
      <alignment vertical="center"/>
    </xf>
    <xf numFmtId="4" fontId="20" fillId="3" borderId="6" xfId="0" applyNumberFormat="1" applyFont="1" applyFill="1" applyBorder="1" applyAlignment="1">
      <alignment vertical="center"/>
    </xf>
    <xf numFmtId="4" fontId="19" fillId="3" borderId="6" xfId="0" applyNumberFormat="1" applyFont="1" applyFill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20" fillId="4" borderId="6" xfId="0" applyNumberFormat="1" applyFont="1" applyFill="1" applyBorder="1" applyAlignment="1">
      <alignment vertical="center"/>
    </xf>
    <xf numFmtId="4" fontId="20" fillId="4" borderId="6" xfId="0" applyNumberFormat="1" applyFont="1" applyFill="1" applyBorder="1" applyAlignment="1">
      <alignment vertical="center"/>
    </xf>
    <xf numFmtId="3" fontId="33" fillId="0" borderId="7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4" fontId="33" fillId="0" borderId="7" xfId="0" applyNumberFormat="1" applyFont="1" applyBorder="1" applyAlignment="1">
      <alignment vertical="center"/>
    </xf>
    <xf numFmtId="3" fontId="20" fillId="5" borderId="6" xfId="0" applyNumberFormat="1" applyFont="1" applyFill="1" applyBorder="1" applyAlignment="1">
      <alignment vertical="center"/>
    </xf>
    <xf numFmtId="4" fontId="20" fillId="5" borderId="6" xfId="0" applyNumberFormat="1" applyFont="1" applyFill="1" applyBorder="1" applyAlignment="1">
      <alignment vertical="center"/>
    </xf>
    <xf numFmtId="3" fontId="20" fillId="0" borderId="67" xfId="0" applyNumberFormat="1" applyFont="1" applyBorder="1" applyAlignment="1">
      <alignment vertical="center"/>
    </xf>
    <xf numFmtId="4" fontId="33" fillId="0" borderId="67" xfId="0" applyNumberFormat="1" applyFont="1" applyBorder="1" applyAlignment="1">
      <alignment vertical="center"/>
    </xf>
    <xf numFmtId="3" fontId="40" fillId="0" borderId="23" xfId="0" applyNumberFormat="1" applyFont="1" applyFill="1" applyBorder="1" applyAlignment="1">
      <alignment horizontal="center" vertical="center" wrapText="1"/>
    </xf>
    <xf numFmtId="3" fontId="40" fillId="0" borderId="24" xfId="0" applyNumberFormat="1" applyFont="1" applyFill="1" applyBorder="1" applyAlignment="1">
      <alignment horizontal="center" vertical="center" wrapText="1"/>
    </xf>
    <xf numFmtId="14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vertical="center" wrapText="1"/>
    </xf>
    <xf numFmtId="0" fontId="4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>
      <alignment vertical="center"/>
    </xf>
    <xf numFmtId="3" fontId="42" fillId="0" borderId="6" xfId="0" applyNumberFormat="1" applyFont="1" applyFill="1" applyBorder="1" applyAlignment="1">
      <alignment vertical="center"/>
    </xf>
    <xf numFmtId="4" fontId="42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 wrapText="1"/>
    </xf>
    <xf numFmtId="0" fontId="40" fillId="0" borderId="51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51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left" vertical="center" shrinkToFit="1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left" vertical="top" shrinkToFit="1"/>
    </xf>
    <xf numFmtId="4" fontId="42" fillId="0" borderId="6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vertical="top" shrinkToFit="1"/>
    </xf>
    <xf numFmtId="3" fontId="44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center"/>
    </xf>
    <xf numFmtId="4" fontId="42" fillId="0" borderId="17" xfId="0" applyNumberFormat="1" applyFont="1" applyFill="1" applyBorder="1" applyAlignment="1">
      <alignment vertical="center" wrapText="1"/>
    </xf>
    <xf numFmtId="4" fontId="42" fillId="0" borderId="48" xfId="0" applyNumberFormat="1" applyFont="1" applyFill="1" applyBorder="1" applyAlignment="1">
      <alignment vertical="center" wrapText="1"/>
    </xf>
    <xf numFmtId="3" fontId="0" fillId="0" borderId="54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 wrapText="1"/>
    </xf>
    <xf numFmtId="3" fontId="21" fillId="0" borderId="69" xfId="0" applyNumberFormat="1" applyFont="1" applyFill="1" applyBorder="1" applyAlignment="1">
      <alignment vertical="center"/>
    </xf>
    <xf numFmtId="3" fontId="39" fillId="0" borderId="69" xfId="0" applyNumberFormat="1" applyFont="1" applyFill="1" applyBorder="1" applyAlignment="1">
      <alignment vertical="center"/>
    </xf>
    <xf numFmtId="3" fontId="40" fillId="0" borderId="69" xfId="0" applyNumberFormat="1" applyFont="1" applyFill="1" applyBorder="1" applyAlignment="1">
      <alignment horizontal="left" vertical="center" shrinkToFit="1"/>
    </xf>
    <xf numFmtId="0" fontId="0" fillId="0" borderId="69" xfId="0" applyFill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3" fontId="1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41" fillId="0" borderId="23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" fontId="39" fillId="0" borderId="0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39" fillId="0" borderId="51" xfId="0" applyFont="1" applyFill="1" applyBorder="1" applyAlignment="1">
      <alignment vertical="center" wrapText="1"/>
    </xf>
    <xf numFmtId="3" fontId="40" fillId="0" borderId="69" xfId="0" applyNumberFormat="1" applyFont="1" applyFill="1" applyBorder="1" applyAlignment="1">
      <alignment vertical="center"/>
    </xf>
    <xf numFmtId="3" fontId="40" fillId="0" borderId="69" xfId="0" applyNumberFormat="1" applyFont="1" applyFill="1" applyBorder="1" applyAlignment="1">
      <alignment horizontal="left" vertical="center"/>
    </xf>
    <xf numFmtId="0" fontId="11" fillId="0" borderId="40" xfId="0" applyFont="1" applyFill="1" applyBorder="1" applyAlignment="1">
      <alignment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 shrinkToFit="1"/>
    </xf>
    <xf numFmtId="3" fontId="4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 shrinkToFit="1"/>
    </xf>
    <xf numFmtId="3" fontId="42" fillId="0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67" xfId="0" applyFont="1" applyFill="1" applyBorder="1" applyAlignment="1">
      <alignment horizontal="centerContinuous"/>
    </xf>
    <xf numFmtId="0" fontId="10" fillId="0" borderId="6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0" fontId="0" fillId="0" borderId="70" xfId="0" applyFill="1" applyBorder="1" applyAlignment="1">
      <alignment/>
    </xf>
    <xf numFmtId="0" fontId="10" fillId="0" borderId="70" xfId="0" applyFont="1" applyFill="1" applyBorder="1" applyAlignment="1">
      <alignment horizontal="centerContinuous"/>
    </xf>
    <xf numFmtId="0" fontId="10" fillId="0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4" fontId="10" fillId="0" borderId="70" xfId="0" applyNumberFormat="1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0" fontId="0" fillId="0" borderId="71" xfId="0" applyFill="1" applyBorder="1" applyAlignment="1">
      <alignment/>
    </xf>
    <xf numFmtId="4" fontId="0" fillId="0" borderId="72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0" fontId="0" fillId="0" borderId="72" xfId="0" applyFill="1" applyBorder="1" applyAlignment="1">
      <alignment/>
    </xf>
    <xf numFmtId="3" fontId="0" fillId="0" borderId="72" xfId="0" applyNumberFormat="1" applyFill="1" applyBorder="1" applyAlignment="1">
      <alignment horizontal="center"/>
    </xf>
    <xf numFmtId="3" fontId="0" fillId="0" borderId="72" xfId="0" applyNumberFormat="1" applyFill="1" applyBorder="1" applyAlignment="1">
      <alignment/>
    </xf>
    <xf numFmtId="0" fontId="0" fillId="0" borderId="73" xfId="0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 horizontal="center"/>
    </xf>
    <xf numFmtId="205" fontId="0" fillId="0" borderId="39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8" xfId="0" applyNumberForma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5" xfId="0" applyBorder="1" applyAlignment="1">
      <alignment/>
    </xf>
    <xf numFmtId="165" fontId="0" fillId="0" borderId="50" xfId="0" applyNumberFormat="1" applyBorder="1" applyAlignment="1">
      <alignment/>
    </xf>
    <xf numFmtId="0" fontId="0" fillId="0" borderId="42" xfId="0" applyBorder="1" applyAlignment="1">
      <alignment/>
    </xf>
    <xf numFmtId="165" fontId="0" fillId="0" borderId="51" xfId="0" applyNumberFormat="1" applyBorder="1" applyAlignment="1">
      <alignment/>
    </xf>
    <xf numFmtId="0" fontId="0" fillId="0" borderId="42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65" fontId="0" fillId="0" borderId="42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0" fillId="0" borderId="6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4" fontId="0" fillId="0" borderId="6" xfId="0" applyNumberFormat="1" applyFont="1" applyBorder="1" applyAlignment="1">
      <alignment/>
    </xf>
    <xf numFmtId="0" fontId="48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67" xfId="0" applyNumberFormat="1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wrapText="1"/>
    </xf>
    <xf numFmtId="0" fontId="0" fillId="0" borderId="70" xfId="0" applyFont="1" applyFill="1" applyBorder="1" applyAlignment="1">
      <alignment/>
    </xf>
    <xf numFmtId="4" fontId="0" fillId="0" borderId="70" xfId="0" applyNumberFormat="1" applyFont="1" applyBorder="1" applyAlignment="1">
      <alignment/>
    </xf>
    <xf numFmtId="0" fontId="0" fillId="0" borderId="6" xfId="0" applyFont="1" applyFill="1" applyBorder="1" applyAlignment="1">
      <alignment wrapText="1"/>
    </xf>
    <xf numFmtId="0" fontId="46" fillId="0" borderId="7" xfId="0" applyFont="1" applyBorder="1" applyAlignment="1">
      <alignment horizontal="center"/>
    </xf>
    <xf numFmtId="0" fontId="11" fillId="0" borderId="7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7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3" fontId="21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Fill="1" applyBorder="1" applyAlignment="1">
      <alignment wrapText="1"/>
    </xf>
    <xf numFmtId="4" fontId="0" fillId="0" borderId="7" xfId="0" applyNumberFormat="1" applyFont="1" applyFill="1" applyBorder="1" applyAlignment="1">
      <alignment wrapText="1"/>
    </xf>
    <xf numFmtId="0" fontId="0" fillId="0" borderId="70" xfId="0" applyFont="1" applyBorder="1" applyAlignment="1">
      <alignment/>
    </xf>
    <xf numFmtId="0" fontId="21" fillId="0" borderId="70" xfId="0" applyFont="1" applyBorder="1" applyAlignment="1">
      <alignment horizontal="center"/>
    </xf>
    <xf numFmtId="4" fontId="0" fillId="0" borderId="70" xfId="0" applyNumberFormat="1" applyFont="1" applyFill="1" applyBorder="1" applyAlignment="1">
      <alignment wrapText="1"/>
    </xf>
    <xf numFmtId="4" fontId="0" fillId="0" borderId="7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0" fontId="21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0" fillId="0" borderId="70" xfId="0" applyFont="1" applyFill="1" applyBorder="1" applyAlignment="1">
      <alignment wrapText="1"/>
    </xf>
    <xf numFmtId="0" fontId="0" fillId="0" borderId="70" xfId="0" applyFont="1" applyBorder="1" applyAlignment="1">
      <alignment wrapText="1"/>
    </xf>
    <xf numFmtId="4" fontId="0" fillId="0" borderId="7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vertical="center" wrapText="1"/>
    </xf>
    <xf numFmtId="4" fontId="20" fillId="6" borderId="67" xfId="0" applyNumberFormat="1" applyFont="1" applyFill="1" applyBorder="1" applyAlignment="1">
      <alignment horizontal="right" vertical="center"/>
    </xf>
    <xf numFmtId="4" fontId="21" fillId="6" borderId="7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vertical="center" wrapText="1"/>
    </xf>
    <xf numFmtId="0" fontId="0" fillId="6" borderId="45" xfId="0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/>
    </xf>
    <xf numFmtId="4" fontId="11" fillId="0" borderId="38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9" fillId="5" borderId="45" xfId="0" applyFont="1" applyFill="1" applyBorder="1" applyAlignment="1">
      <alignment vertical="center" wrapText="1"/>
    </xf>
    <xf numFmtId="0" fontId="19" fillId="5" borderId="46" xfId="0" applyFont="1" applyFill="1" applyBorder="1" applyAlignment="1">
      <alignment vertical="center" wrapText="1"/>
    </xf>
    <xf numFmtId="0" fontId="19" fillId="5" borderId="64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vertical="center" wrapText="1"/>
    </xf>
    <xf numFmtId="0" fontId="19" fillId="5" borderId="14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52" xfId="0" applyFont="1" applyBorder="1" applyAlignment="1">
      <alignment wrapText="1"/>
    </xf>
    <xf numFmtId="3" fontId="11" fillId="0" borderId="7" xfId="0" applyNumberFormat="1" applyFont="1" applyBorder="1" applyAlignment="1">
      <alignment vertical="center" wrapText="1"/>
    </xf>
    <xf numFmtId="3" fontId="13" fillId="0" borderId="7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1">
    <cellStyle name="Normal" xfId="0"/>
    <cellStyle name="Currency [0]" xfId="15"/>
    <cellStyle name="Comma" xfId="16"/>
    <cellStyle name="Comma [0]" xfId="17"/>
    <cellStyle name="Hyperlink" xfId="18"/>
    <cellStyle name="Hypertextový odkaz_FV se SR - příl. č. 11 vyhl. 551-2004" xfId="19"/>
    <cellStyle name="Hypertextový odkaz_FV se SR - příl. č. 9 vyhl. 551-2004" xfId="20"/>
    <cellStyle name="Hypertextový odkaz_FV se SR - tab .č. 1a" xfId="21"/>
    <cellStyle name="Currency" xfId="22"/>
    <cellStyle name="normální_11" xfId="23"/>
    <cellStyle name="normální_INV  k 31.12" xfId="24"/>
    <cellStyle name="normální_INV 13 období" xfId="25"/>
    <cellStyle name="normální_Plán 2004 KMČ a odbory" xfId="26"/>
    <cellStyle name="normální_Plán Hřbitovy MO" xfId="27"/>
    <cellStyle name="normální_Sumář99_Dotaz_plán99" xfId="28"/>
    <cellStyle name="normální_Sumář99_Dotaz98" xfId="29"/>
    <cellStyle name="Percent" xfId="30"/>
    <cellStyle name="Followed Hyperlink" xfId="31"/>
    <cellStyle name="Sledovaný hypertextový odkaz_FV se SR - příl. č. 11 vyhl. 551-2004" xfId="32"/>
    <cellStyle name="Sledovaný hypertextový odkaz_FV se SR - příl. č. 9 vyhl. 551-2004" xfId="33"/>
    <cellStyle name="Sledovaný hypertextový odkaz_FV se SR - tab .č. 1a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%20hosp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Př.1-PŘÍJMY"/>
      <sheetName val="Př.2-Sumář PO"/>
      <sheetName val="Př.3-Sumář OVS"/>
      <sheetName val="Př.4-Investice"/>
      <sheetName val="Př.5-Financování"/>
      <sheetName val="Př.6-Sumář P+V+F"/>
      <sheetName val="Př.7-FRB klasika"/>
      <sheetName val="Př.7-FRB povodeň"/>
      <sheetName val="Př.7-soc. fond"/>
      <sheetName val="Př.8-fin.vypořádání-1a"/>
      <sheetName val="Př.8-fin.vypořádání-1b,d"/>
      <sheetName val="Př.8-fin.vypořádání-Úřad vlády"/>
      <sheetName val="Př.8-fin.vypoř.-Min. kultury"/>
      <sheetName val="Př.8-fin.vypoř.-Min. školství"/>
      <sheetName val="Př.8-fin.vypoř.-Min. zeměděl."/>
      <sheetName val="Př.8-fin.vyp.-Min. živ. prostř."/>
      <sheetName val="Př.8-fin.vypoř.-př. 9 část B "/>
      <sheetName val="Př.8-fin.vypoř.-MPSV ČR"/>
      <sheetName val="Př.8-fin.vypoř.-Min. kultury2"/>
      <sheetName val="Př.8-fin.vypoř.-SFŽP ČR"/>
      <sheetName val="Př.8-fin.vypoř.-SFDI ČR"/>
      <sheetName val="Př.8-fin.vypoř.-MMR ČR"/>
      <sheetName val="Př.8-fin.vypoř.-MF ČR"/>
      <sheetName val="Př.8-fin.vypoř.-EU-SFŽP ČR"/>
      <sheetName val="Př.9-1-kanc.primatora"/>
      <sheetName val="Př.9-2-odbor investic"/>
      <sheetName val="Př.9-3-odb.koncepce a rozvoje"/>
      <sheetName val="Př.9-4-živnostenský odb."/>
      <sheetName val="Př.9-5-ekonomický odb."/>
      <sheetName val="Př.9-vrácené DPH"/>
      <sheetName val="Př.9-6-odb.vnitř.auditu a kon."/>
      <sheetName val="Př.9-7-odb.dopravy"/>
      <sheetName val="Př.9-8-odb.ag.řidičů a mot.voz."/>
      <sheetName val="Př.9-10-stavební odb."/>
      <sheetName val="Př.9-11-OVVI"/>
      <sheetName val="Př.9-13-odb.informatiky"/>
      <sheetName val="Př.9-14-odb.školství"/>
      <sheetName val="Př.9-15-soc. pomoci"/>
      <sheetName val="Př.9-19-odb.správy"/>
      <sheetName val="Př.9-20-Městská policie"/>
      <sheetName val="Př.9-35-odb.soc.zdravotní"/>
      <sheetName val="Př.9-40-odb.živ.prostř."/>
      <sheetName val="Př.9-41-majetkoprávní odb."/>
      <sheetName val="Př.9-42-odb.ochrany "/>
      <sheetName val="Př.9-43-odb.prodej domů"/>
    </sheetNames>
    <sheetDataSet>
      <sheetData sheetId="2">
        <row r="9">
          <cell r="C9">
            <v>141129000</v>
          </cell>
          <cell r="D9">
            <v>164947794.85</v>
          </cell>
          <cell r="E9">
            <v>186568</v>
          </cell>
          <cell r="F9">
            <v>165134362.85</v>
          </cell>
          <cell r="G9">
            <v>165134362.85</v>
          </cell>
        </row>
      </sheetData>
      <sheetData sheetId="6">
        <row r="1">
          <cell r="C1" t="str">
            <v>Upravený rozpočet                                        k 13. 12. 2005</v>
          </cell>
          <cell r="E1" t="str">
            <v>Upravený rozpočet                                        k 28. 12. 2005</v>
          </cell>
          <cell r="F1" t="str">
            <v>Čerpání                                                      k 31. 12. 2005</v>
          </cell>
          <cell r="G1" t="str">
            <v>% čerpání</v>
          </cell>
        </row>
      </sheetData>
      <sheetData sheetId="37">
        <row r="334">
          <cell r="C334">
            <v>144966000</v>
          </cell>
          <cell r="D334">
            <v>147767011.25</v>
          </cell>
          <cell r="E334">
            <v>263040</v>
          </cell>
          <cell r="F334">
            <v>148030051.25</v>
          </cell>
        </row>
      </sheetData>
      <sheetData sheetId="38">
        <row r="92">
          <cell r="C92">
            <v>179762000</v>
          </cell>
          <cell r="D92">
            <v>179580955</v>
          </cell>
          <cell r="E92">
            <v>0</v>
          </cell>
          <cell r="F92">
            <v>179580955</v>
          </cell>
        </row>
      </sheetData>
      <sheetData sheetId="39">
        <row r="129">
          <cell r="C129">
            <v>257953000</v>
          </cell>
          <cell r="D129">
            <v>273009698</v>
          </cell>
          <cell r="E129">
            <v>703300</v>
          </cell>
          <cell r="F129">
            <v>273712998</v>
          </cell>
        </row>
      </sheetData>
      <sheetData sheetId="40">
        <row r="55">
          <cell r="C55">
            <v>40646000</v>
          </cell>
          <cell r="D55">
            <v>41601327</v>
          </cell>
          <cell r="E55">
            <v>3000</v>
          </cell>
          <cell r="F55">
            <v>41604327</v>
          </cell>
        </row>
      </sheetData>
      <sheetData sheetId="41">
        <row r="233">
          <cell r="C233">
            <v>16041000</v>
          </cell>
          <cell r="D233">
            <v>16625893.6</v>
          </cell>
          <cell r="E233">
            <v>-209300</v>
          </cell>
          <cell r="F233">
            <v>16416593.6</v>
          </cell>
        </row>
      </sheetData>
      <sheetData sheetId="42">
        <row r="130">
          <cell r="C130">
            <v>157101000</v>
          </cell>
          <cell r="D130">
            <v>165415323.6</v>
          </cell>
          <cell r="E130">
            <v>148008.66</v>
          </cell>
          <cell r="F130">
            <v>165563332.26</v>
          </cell>
        </row>
      </sheetData>
      <sheetData sheetId="43">
        <row r="74">
          <cell r="C74">
            <v>25229000</v>
          </cell>
          <cell r="D74">
            <v>25941666.4</v>
          </cell>
          <cell r="E74">
            <v>0</v>
          </cell>
          <cell r="F74">
            <v>25941666.4</v>
          </cell>
        </row>
      </sheetData>
      <sheetData sheetId="44">
        <row r="117">
          <cell r="C117">
            <v>3502000</v>
          </cell>
          <cell r="D117">
            <v>3804998</v>
          </cell>
          <cell r="E117">
            <v>4300</v>
          </cell>
          <cell r="F117">
            <v>3809298</v>
          </cell>
        </row>
      </sheetData>
      <sheetData sheetId="45">
        <row r="17">
          <cell r="C17">
            <v>450000</v>
          </cell>
          <cell r="D17">
            <v>19315000</v>
          </cell>
          <cell r="E17">
            <v>0</v>
          </cell>
          <cell r="F17">
            <v>19315000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8">
      <selection activeCell="B30" sqref="B30"/>
    </sheetView>
  </sheetViews>
  <sheetFormatPr defaultColWidth="9.00390625" defaultRowHeight="12.75"/>
  <cols>
    <col min="1" max="1" width="11.625" style="0" bestFit="1" customWidth="1"/>
  </cols>
  <sheetData>
    <row r="1" spans="1:9" ht="15.75">
      <c r="A1" s="678" t="s">
        <v>1084</v>
      </c>
      <c r="B1" s="678"/>
      <c r="C1" s="678"/>
      <c r="D1" s="678"/>
      <c r="E1" s="678"/>
      <c r="F1" s="678"/>
      <c r="G1" s="678"/>
      <c r="H1" s="678"/>
      <c r="I1" s="678"/>
    </row>
    <row r="4" spans="1:2" ht="12.75">
      <c r="A4" t="s">
        <v>1085</v>
      </c>
      <c r="B4" t="s">
        <v>1086</v>
      </c>
    </row>
    <row r="5" ht="12.75">
      <c r="B5" t="s">
        <v>1087</v>
      </c>
    </row>
    <row r="7" spans="1:2" ht="12.75">
      <c r="A7" t="s">
        <v>1088</v>
      </c>
      <c r="B7" t="s">
        <v>1089</v>
      </c>
    </row>
    <row r="8" ht="12.75">
      <c r="B8" t="s">
        <v>1090</v>
      </c>
    </row>
    <row r="10" spans="1:2" ht="12.75">
      <c r="A10" t="s">
        <v>1091</v>
      </c>
      <c r="B10" t="s">
        <v>1092</v>
      </c>
    </row>
    <row r="11" ht="12.75">
      <c r="B11" t="s">
        <v>1093</v>
      </c>
    </row>
    <row r="13" spans="1:2" ht="12.75">
      <c r="A13" t="s">
        <v>1094</v>
      </c>
      <c r="B13" t="s">
        <v>1095</v>
      </c>
    </row>
    <row r="14" ht="12.75">
      <c r="B14" t="s">
        <v>1096</v>
      </c>
    </row>
    <row r="15" ht="12.75">
      <c r="A15" t="s">
        <v>1097</v>
      </c>
    </row>
    <row r="16" spans="1:2" ht="12.75">
      <c r="A16" t="s">
        <v>1098</v>
      </c>
      <c r="B16" t="s">
        <v>1099</v>
      </c>
    </row>
    <row r="17" ht="12.75">
      <c r="B17" t="s">
        <v>1100</v>
      </c>
    </row>
    <row r="19" spans="1:2" ht="12.75">
      <c r="A19" t="s">
        <v>1101</v>
      </c>
      <c r="B19" t="s">
        <v>1102</v>
      </c>
    </row>
    <row r="20" ht="12.75">
      <c r="B20" t="s">
        <v>1103</v>
      </c>
    </row>
    <row r="21" ht="12.75">
      <c r="A21" t="s">
        <v>1097</v>
      </c>
    </row>
    <row r="22" spans="1:2" ht="12.75">
      <c r="A22" t="s">
        <v>1104</v>
      </c>
      <c r="B22" t="s">
        <v>1105</v>
      </c>
    </row>
    <row r="23" ht="12.75">
      <c r="B23" t="s">
        <v>1106</v>
      </c>
    </row>
    <row r="24" ht="12.75">
      <c r="B24" t="s">
        <v>1107</v>
      </c>
    </row>
    <row r="26" spans="1:2" ht="12.75">
      <c r="A26" t="s">
        <v>1108</v>
      </c>
      <c r="B26" t="s">
        <v>1109</v>
      </c>
    </row>
    <row r="27" ht="12.75">
      <c r="B27" t="s">
        <v>1110</v>
      </c>
    </row>
    <row r="28" ht="12.75">
      <c r="A28" t="s">
        <v>1097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pane ySplit="1" topLeftCell="BM20" activePane="bottomLeft" state="frozen"/>
      <selection pane="topLeft" activeCell="I4" sqref="I4"/>
      <selection pane="bottomLeft" activeCell="I4" sqref="I4"/>
    </sheetView>
  </sheetViews>
  <sheetFormatPr defaultColWidth="9.00390625" defaultRowHeight="12.75" outlineLevelCol="1"/>
  <cols>
    <col min="1" max="1" width="19.00390625" style="165" customWidth="1"/>
    <col min="2" max="2" width="29.125" style="165" customWidth="1"/>
    <col min="3" max="3" width="13.75390625" style="281" customWidth="1"/>
    <col min="4" max="4" width="12.625" style="281" customWidth="1"/>
    <col min="5" max="5" width="40.625" style="165" customWidth="1"/>
    <col min="6" max="6" width="7.125" style="173" hidden="1" customWidth="1" outlineLevel="1"/>
    <col min="7" max="7" width="9.125" style="173" customWidth="1" collapsed="1"/>
    <col min="8" max="9" width="9.125" style="173" customWidth="1" outlineLevel="1"/>
    <col min="10" max="10" width="9.125" style="173" customWidth="1"/>
    <col min="11" max="11" width="9.125" style="173" customWidth="1" outlineLevel="1"/>
    <col min="12" max="12" width="9.125" style="173" customWidth="1"/>
    <col min="13" max="26" width="9.125" style="173" customWidth="1" collapsed="1"/>
    <col min="27" max="16384" width="9.125" style="173" customWidth="1"/>
  </cols>
  <sheetData>
    <row r="1" spans="1:6" s="495" customFormat="1" ht="48" customHeight="1">
      <c r="A1" s="447" t="s">
        <v>70</v>
      </c>
      <c r="B1" s="447" t="s">
        <v>822</v>
      </c>
      <c r="C1" s="494" t="s">
        <v>1113</v>
      </c>
      <c r="D1" s="494" t="s">
        <v>844</v>
      </c>
      <c r="E1" s="494" t="s">
        <v>772</v>
      </c>
      <c r="F1" s="494"/>
    </row>
    <row r="2" spans="1:5" s="456" customFormat="1" ht="12.75" customHeight="1">
      <c r="A2" s="712" t="s">
        <v>845</v>
      </c>
      <c r="B2" s="713"/>
      <c r="C2" s="485"/>
      <c r="D2" s="454"/>
      <c r="E2" s="457"/>
    </row>
    <row r="3" spans="1:5" s="456" customFormat="1" ht="12.75" customHeight="1">
      <c r="A3" s="496"/>
      <c r="B3" s="497" t="s">
        <v>846</v>
      </c>
      <c r="C3" s="485"/>
      <c r="D3" s="454"/>
      <c r="E3" s="457"/>
    </row>
    <row r="4" spans="1:5" ht="12.75" customHeight="1">
      <c r="A4" s="458"/>
      <c r="B4" s="472" t="s">
        <v>847</v>
      </c>
      <c r="C4" s="485">
        <v>0</v>
      </c>
      <c r="D4" s="454">
        <v>31920.02</v>
      </c>
      <c r="E4" s="460"/>
    </row>
    <row r="5" spans="1:5" ht="12.75" customHeight="1">
      <c r="A5" s="458"/>
      <c r="B5" s="472" t="s">
        <v>848</v>
      </c>
      <c r="C5" s="485">
        <v>0</v>
      </c>
      <c r="D5" s="454">
        <v>1374</v>
      </c>
      <c r="E5" s="460"/>
    </row>
    <row r="6" spans="1:5" ht="12.75" customHeight="1">
      <c r="A6" s="458"/>
      <c r="B6" s="472" t="s">
        <v>849</v>
      </c>
      <c r="C6" s="485">
        <v>0</v>
      </c>
      <c r="D6" s="454">
        <v>11920</v>
      </c>
      <c r="E6" s="460" t="s">
        <v>850</v>
      </c>
    </row>
    <row r="7" spans="1:5" ht="12.75" customHeight="1">
      <c r="A7" s="458"/>
      <c r="B7" s="472" t="s">
        <v>851</v>
      </c>
      <c r="C7" s="485">
        <v>0</v>
      </c>
      <c r="D7" s="454">
        <v>16500</v>
      </c>
      <c r="E7" s="460"/>
    </row>
    <row r="8" spans="1:5" ht="12.75" customHeight="1">
      <c r="A8" s="458"/>
      <c r="B8" s="472" t="s">
        <v>852</v>
      </c>
      <c r="C8" s="485">
        <v>0</v>
      </c>
      <c r="D8" s="454">
        <v>3627530.1</v>
      </c>
      <c r="E8" s="460" t="s">
        <v>853</v>
      </c>
    </row>
    <row r="9" spans="1:5" ht="12.75" customHeight="1">
      <c r="A9" s="452"/>
      <c r="B9" s="457" t="s">
        <v>854</v>
      </c>
      <c r="C9" s="485">
        <v>0</v>
      </c>
      <c r="D9" s="454">
        <v>57781.5</v>
      </c>
      <c r="E9" s="452"/>
    </row>
    <row r="10" spans="1:5" ht="12.75" customHeight="1">
      <c r="A10" s="461"/>
      <c r="B10" s="472" t="s">
        <v>855</v>
      </c>
      <c r="C10" s="485">
        <v>0</v>
      </c>
      <c r="D10" s="454">
        <v>117912.5</v>
      </c>
      <c r="E10" s="485"/>
    </row>
    <row r="11" spans="1:5" ht="12.75" customHeight="1">
      <c r="A11" s="461"/>
      <c r="B11" s="472" t="s">
        <v>856</v>
      </c>
      <c r="C11" s="485">
        <v>0</v>
      </c>
      <c r="D11" s="454">
        <v>165000</v>
      </c>
      <c r="E11" s="485"/>
    </row>
    <row r="12" spans="1:5" ht="12.75" customHeight="1">
      <c r="A12" s="166"/>
      <c r="B12" s="472" t="s">
        <v>857</v>
      </c>
      <c r="C12" s="485">
        <v>0</v>
      </c>
      <c r="D12" s="454">
        <v>280000</v>
      </c>
      <c r="E12" s="467"/>
    </row>
    <row r="13" spans="1:5" ht="12.75" customHeight="1">
      <c r="A13" s="166"/>
      <c r="B13" s="472"/>
      <c r="C13" s="485"/>
      <c r="D13" s="454"/>
      <c r="E13" s="467"/>
    </row>
    <row r="14" spans="1:5" s="493" customFormat="1" ht="12.75" customHeight="1">
      <c r="A14" s="498"/>
      <c r="B14" s="461" t="s">
        <v>858</v>
      </c>
      <c r="C14" s="499">
        <v>0</v>
      </c>
      <c r="D14" s="500">
        <f>SUM(D4:D12)</f>
        <v>4309938.12</v>
      </c>
      <c r="E14" s="501"/>
    </row>
    <row r="15" spans="1:5" ht="12.75" customHeight="1">
      <c r="A15" s="468"/>
      <c r="B15" s="472"/>
      <c r="C15" s="485"/>
      <c r="D15" s="454"/>
      <c r="E15" s="467"/>
    </row>
    <row r="16" spans="1:5" ht="12.75" customHeight="1">
      <c r="A16" s="469"/>
      <c r="B16" s="472" t="s">
        <v>859</v>
      </c>
      <c r="C16" s="485"/>
      <c r="D16" s="454"/>
      <c r="E16" s="467"/>
    </row>
    <row r="17" spans="1:5" ht="12.75" customHeight="1">
      <c r="A17" s="469"/>
      <c r="B17" s="472" t="s">
        <v>860</v>
      </c>
      <c r="C17" s="485">
        <v>0</v>
      </c>
      <c r="D17" s="454">
        <v>-600</v>
      </c>
      <c r="E17" s="467"/>
    </row>
    <row r="18" spans="1:5" ht="12.75" customHeight="1">
      <c r="A18" s="458"/>
      <c r="B18" s="472" t="s">
        <v>848</v>
      </c>
      <c r="C18" s="485">
        <v>0</v>
      </c>
      <c r="D18" s="454">
        <v>87582</v>
      </c>
      <c r="E18" s="470"/>
    </row>
    <row r="19" spans="1:5" s="489" customFormat="1" ht="12.75" customHeight="1">
      <c r="A19" s="486"/>
      <c r="B19" s="502" t="s">
        <v>851</v>
      </c>
      <c r="C19" s="485">
        <v>0</v>
      </c>
      <c r="D19" s="454">
        <v>25500</v>
      </c>
      <c r="E19" s="503"/>
    </row>
    <row r="20" spans="1:5" ht="12.75" customHeight="1">
      <c r="A20" s="458"/>
      <c r="B20" s="472" t="s">
        <v>852</v>
      </c>
      <c r="C20" s="485">
        <v>0</v>
      </c>
      <c r="D20" s="454">
        <v>612059.8</v>
      </c>
      <c r="E20" s="505" t="s">
        <v>861</v>
      </c>
    </row>
    <row r="21" spans="1:5" ht="12.75" customHeight="1">
      <c r="A21" s="458"/>
      <c r="B21" s="472" t="s">
        <v>854</v>
      </c>
      <c r="C21" s="485">
        <v>0</v>
      </c>
      <c r="D21" s="454">
        <v>37720</v>
      </c>
      <c r="E21" s="506"/>
    </row>
    <row r="22" spans="1:5" ht="12.75" customHeight="1">
      <c r="A22" s="458"/>
      <c r="B22" s="472" t="s">
        <v>857</v>
      </c>
      <c r="C22" s="485">
        <v>0</v>
      </c>
      <c r="D22" s="454">
        <v>42000</v>
      </c>
      <c r="E22" s="506"/>
    </row>
    <row r="23" spans="1:5" ht="12.75" customHeight="1">
      <c r="A23" s="458"/>
      <c r="B23" s="472" t="s">
        <v>862</v>
      </c>
      <c r="C23" s="485">
        <v>0</v>
      </c>
      <c r="D23" s="454">
        <v>22500</v>
      </c>
      <c r="E23" s="506"/>
    </row>
    <row r="24" spans="1:5" ht="12.75" customHeight="1">
      <c r="A24" s="458"/>
      <c r="B24" s="472"/>
      <c r="C24" s="485"/>
      <c r="D24" s="454"/>
      <c r="E24" s="506"/>
    </row>
    <row r="25" spans="1:5" s="493" customFormat="1" ht="12.75" customHeight="1">
      <c r="A25" s="507"/>
      <c r="B25" s="461" t="s">
        <v>858</v>
      </c>
      <c r="C25" s="499">
        <v>0</v>
      </c>
      <c r="D25" s="500">
        <f>SUM(D17:D23)</f>
        <v>826761.8</v>
      </c>
      <c r="E25" s="508"/>
    </row>
    <row r="26" spans="1:5" s="493" customFormat="1" ht="12.75" customHeight="1">
      <c r="A26" s="507"/>
      <c r="B26" s="461"/>
      <c r="C26" s="499"/>
      <c r="D26" s="500"/>
      <c r="E26" s="508"/>
    </row>
    <row r="27" spans="1:5" s="493" customFormat="1" ht="12.75" customHeight="1">
      <c r="A27" s="458" t="s">
        <v>863</v>
      </c>
      <c r="B27" s="472" t="s">
        <v>849</v>
      </c>
      <c r="C27" s="499">
        <v>0</v>
      </c>
      <c r="D27" s="454">
        <v>1200</v>
      </c>
      <c r="E27" s="508"/>
    </row>
    <row r="28" spans="1:5" s="493" customFormat="1" ht="12.75" customHeight="1">
      <c r="A28" s="458"/>
      <c r="B28" s="472"/>
      <c r="C28" s="499"/>
      <c r="D28" s="454"/>
      <c r="E28" s="508"/>
    </row>
    <row r="29" spans="1:5" ht="12.75" customHeight="1">
      <c r="A29" s="458"/>
      <c r="B29" s="461" t="s">
        <v>858</v>
      </c>
      <c r="C29" s="499">
        <v>0</v>
      </c>
      <c r="D29" s="500">
        <f>D27</f>
        <v>1200</v>
      </c>
      <c r="E29" s="506"/>
    </row>
    <row r="30" spans="1:5" ht="12.75" customHeight="1" thickBot="1">
      <c r="A30" s="458"/>
      <c r="B30" s="472"/>
      <c r="C30" s="485"/>
      <c r="D30" s="454"/>
      <c r="E30" s="506"/>
    </row>
    <row r="31" spans="1:5" s="280" customFormat="1" ht="12.75" customHeight="1" thickBot="1">
      <c r="A31" s="462" t="s">
        <v>864</v>
      </c>
      <c r="B31" s="462"/>
      <c r="C31" s="509">
        <v>0</v>
      </c>
      <c r="D31" s="474">
        <f>D14+D25+D29</f>
        <v>5137899.92</v>
      </c>
      <c r="E31" s="475"/>
    </row>
    <row r="32" spans="3:5" ht="12.75">
      <c r="C32" s="480"/>
      <c r="D32" s="480"/>
      <c r="E32" s="472"/>
    </row>
    <row r="33" spans="3:5" ht="12.75">
      <c r="C33" s="480"/>
      <c r="D33" s="480"/>
      <c r="E33" s="472"/>
    </row>
    <row r="34" spans="3:5" ht="12.75">
      <c r="C34" s="480"/>
      <c r="D34" s="480"/>
      <c r="E34" s="472"/>
    </row>
    <row r="35" spans="3:5" ht="12.75">
      <c r="C35" s="480"/>
      <c r="D35" s="480"/>
      <c r="E35" s="472"/>
    </row>
    <row r="36" spans="3:5" ht="12.75">
      <c r="C36" s="480"/>
      <c r="D36" s="480"/>
      <c r="E36" s="472"/>
    </row>
    <row r="37" ht="12.75">
      <c r="E37" s="472"/>
    </row>
    <row r="38" ht="12.75">
      <c r="E38" s="472"/>
    </row>
    <row r="39" ht="12.75">
      <c r="E39" s="472"/>
    </row>
    <row r="40" ht="12.75">
      <c r="E40" s="472"/>
    </row>
    <row r="41" ht="12.75">
      <c r="E41" s="472"/>
    </row>
    <row r="42" ht="12.75">
      <c r="E42" s="472"/>
    </row>
    <row r="43" ht="12.75">
      <c r="E43" s="472"/>
    </row>
    <row r="44" ht="12.75">
      <c r="E44" s="472"/>
    </row>
    <row r="45" ht="12.75">
      <c r="E45" s="472"/>
    </row>
    <row r="46" ht="12.75">
      <c r="E46" s="472"/>
    </row>
    <row r="47" ht="12.75">
      <c r="E47" s="472"/>
    </row>
    <row r="48" ht="12.75">
      <c r="E48" s="472"/>
    </row>
    <row r="49" ht="12.75">
      <c r="E49" s="472"/>
    </row>
    <row r="50" ht="12.75">
      <c r="E50" s="472"/>
    </row>
    <row r="51" ht="12.75">
      <c r="E51" s="472"/>
    </row>
    <row r="52" ht="12.75">
      <c r="E52" s="472"/>
    </row>
    <row r="53" ht="12.75">
      <c r="E53" s="472"/>
    </row>
    <row r="54" ht="12.75">
      <c r="E54" s="472"/>
    </row>
    <row r="55" ht="12.75">
      <c r="E55" s="472"/>
    </row>
    <row r="56" ht="12.75">
      <c r="E56" s="472"/>
    </row>
    <row r="57" ht="12.75">
      <c r="E57" s="472"/>
    </row>
    <row r="58" ht="12.75">
      <c r="E58" s="472"/>
    </row>
    <row r="59" ht="12.75">
      <c r="E59" s="472"/>
    </row>
    <row r="60" ht="12.75">
      <c r="E60" s="472"/>
    </row>
    <row r="61" ht="12.75">
      <c r="E61" s="472"/>
    </row>
    <row r="62" ht="12.75">
      <c r="E62" s="472"/>
    </row>
    <row r="63" ht="12.75">
      <c r="E63" s="472"/>
    </row>
    <row r="64" ht="12.75">
      <c r="E64" s="472"/>
    </row>
  </sheetData>
  <mergeCells count="1">
    <mergeCell ref="A2:B2"/>
  </mergeCells>
  <printOptions gridLines="1" horizontalCentered="1" verticalCentered="1"/>
  <pageMargins left="0.34" right="0.5905511811023623" top="0.92" bottom="0.54" header="0.54" footer="0.32"/>
  <pageSetup horizontalDpi="600" verticalDpi="600" orientation="landscape" paperSize="9" r:id="rId1"/>
  <headerFooter alignWithMargins="0">
    <oddHeader>&amp;Lv Kč&amp;C&amp;"Arial CE,tučné\&amp;12Hospodaření účelových  nerozpočtovaných fondů&amp;R&amp;"Arial CE,tučné\&amp;11Příloha č. 7</oddHeader>
    <oddFooter>&amp;C20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6"/>
  <sheetViews>
    <sheetView showGridLines="0" workbookViewId="0" topLeftCell="F1">
      <selection activeCell="E8" sqref="E8"/>
    </sheetView>
  </sheetViews>
  <sheetFormatPr defaultColWidth="9.00390625" defaultRowHeight="12.75"/>
  <cols>
    <col min="1" max="1" width="9.75390625" style="0" customWidth="1"/>
    <col min="2" max="2" width="12.625" style="0" customWidth="1"/>
    <col min="3" max="3" width="33.625" style="0" customWidth="1"/>
    <col min="4" max="4" width="14.00390625" style="0" customWidth="1"/>
    <col min="5" max="5" width="13.75390625" style="0" customWidth="1"/>
    <col min="6" max="8" width="18.75390625" style="0" customWidth="1"/>
    <col min="9" max="9" width="16.375" style="0" customWidth="1"/>
  </cols>
  <sheetData>
    <row r="1" spans="1:9" ht="15.75">
      <c r="A1" s="510" t="s">
        <v>881</v>
      </c>
      <c r="C1" s="510" t="s">
        <v>882</v>
      </c>
      <c r="I1" s="511" t="s">
        <v>883</v>
      </c>
    </row>
    <row r="2" spans="1:9" ht="12.75">
      <c r="A2" s="512" t="s">
        <v>884</v>
      </c>
      <c r="I2" s="511"/>
    </row>
    <row r="3" spans="1:9" ht="12.75">
      <c r="A3" s="512" t="s">
        <v>885</v>
      </c>
      <c r="I3" s="511"/>
    </row>
    <row r="4" spans="1:9" ht="15">
      <c r="A4" s="513" t="s">
        <v>886</v>
      </c>
      <c r="C4" s="514" t="s">
        <v>887</v>
      </c>
      <c r="I4" s="511"/>
    </row>
    <row r="5" spans="1:40" ht="15">
      <c r="A5" s="515"/>
      <c r="B5" s="515"/>
      <c r="C5" s="514" t="s">
        <v>888</v>
      </c>
      <c r="D5" s="515"/>
      <c r="E5" s="515"/>
      <c r="F5" s="515"/>
      <c r="G5" s="515"/>
      <c r="H5" s="515"/>
      <c r="I5" s="516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</row>
    <row r="6" spans="2:40" ht="15">
      <c r="B6" s="515"/>
      <c r="C6" s="514"/>
      <c r="D6" s="515"/>
      <c r="E6" s="515"/>
      <c r="F6" s="515"/>
      <c r="G6" s="515"/>
      <c r="H6" s="515"/>
      <c r="I6" s="516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</row>
    <row r="7" spans="1:40" ht="15.75">
      <c r="A7" s="517" t="s">
        <v>889</v>
      </c>
      <c r="B7" s="515"/>
      <c r="C7" s="514"/>
      <c r="D7" s="515"/>
      <c r="E7" s="515"/>
      <c r="F7" s="515"/>
      <c r="G7" s="515"/>
      <c r="H7" s="515"/>
      <c r="I7" s="516" t="s">
        <v>890</v>
      </c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</row>
    <row r="8" spans="1:40" ht="12.75">
      <c r="A8" s="518"/>
      <c r="B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</row>
    <row r="9" spans="1:40" ht="16.5" thickBot="1">
      <c r="A9" s="519"/>
      <c r="B9" s="515"/>
      <c r="C9" s="515"/>
      <c r="D9" s="515"/>
      <c r="E9" s="515"/>
      <c r="F9" s="515"/>
      <c r="G9" s="515"/>
      <c r="H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</row>
    <row r="10" spans="1:40" ht="15.75">
      <c r="A10" s="520" t="s">
        <v>891</v>
      </c>
      <c r="B10" s="520" t="s">
        <v>892</v>
      </c>
      <c r="C10" s="521"/>
      <c r="D10" s="520" t="s">
        <v>893</v>
      </c>
      <c r="E10" s="520" t="s">
        <v>894</v>
      </c>
      <c r="F10" s="520" t="s">
        <v>895</v>
      </c>
      <c r="G10" s="520" t="s">
        <v>896</v>
      </c>
      <c r="H10" s="520" t="s">
        <v>897</v>
      </c>
      <c r="I10" s="520" t="s">
        <v>898</v>
      </c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</row>
    <row r="11" spans="1:40" ht="15.75">
      <c r="A11" s="522" t="s">
        <v>899</v>
      </c>
      <c r="B11" s="522" t="s">
        <v>900</v>
      </c>
      <c r="C11" s="522" t="s">
        <v>901</v>
      </c>
      <c r="D11" s="522" t="s">
        <v>902</v>
      </c>
      <c r="E11" s="522" t="s">
        <v>903</v>
      </c>
      <c r="F11" s="522" t="s">
        <v>890</v>
      </c>
      <c r="G11" s="522" t="s">
        <v>904</v>
      </c>
      <c r="H11" s="522" t="s">
        <v>905</v>
      </c>
      <c r="I11" s="522" t="s">
        <v>906</v>
      </c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</row>
    <row r="12" spans="1:40" ht="16.5" thickBot="1">
      <c r="A12" s="523"/>
      <c r="B12" s="524"/>
      <c r="C12" s="523"/>
      <c r="D12" s="523"/>
      <c r="E12" s="525" t="s">
        <v>907</v>
      </c>
      <c r="F12" s="525" t="s">
        <v>905</v>
      </c>
      <c r="G12" s="525" t="s">
        <v>908</v>
      </c>
      <c r="H12" s="526"/>
      <c r="I12" s="527" t="s">
        <v>909</v>
      </c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</row>
    <row r="13" spans="1:40" ht="21.75" customHeight="1">
      <c r="A13" s="528"/>
      <c r="B13" s="529">
        <v>98064</v>
      </c>
      <c r="C13" s="530" t="s">
        <v>910</v>
      </c>
      <c r="D13" s="531">
        <v>0</v>
      </c>
      <c r="E13" s="531">
        <v>209000</v>
      </c>
      <c r="F13" s="531">
        <v>209000</v>
      </c>
      <c r="G13" s="532">
        <v>0</v>
      </c>
      <c r="H13" s="532">
        <v>209000</v>
      </c>
      <c r="I13" s="531">
        <f>F13-G13-H13</f>
        <v>0</v>
      </c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</row>
    <row r="14" spans="1:40" ht="21.75" customHeight="1">
      <c r="A14" s="533"/>
      <c r="B14" s="534">
        <v>98116</v>
      </c>
      <c r="C14" s="533" t="s">
        <v>911</v>
      </c>
      <c r="D14" s="531">
        <v>0</v>
      </c>
      <c r="E14" s="531">
        <v>2333000</v>
      </c>
      <c r="F14" s="531">
        <v>2333000</v>
      </c>
      <c r="G14" s="531">
        <v>0</v>
      </c>
      <c r="H14" s="531">
        <v>2333000</v>
      </c>
      <c r="I14" s="531">
        <f>F14-G14-H14</f>
        <v>0</v>
      </c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</row>
    <row r="15" spans="1:40" ht="21.75" customHeight="1">
      <c r="A15" s="533"/>
      <c r="B15" s="534">
        <v>98072</v>
      </c>
      <c r="C15" s="533" t="s">
        <v>912</v>
      </c>
      <c r="D15" s="531">
        <v>178082000</v>
      </c>
      <c r="E15" s="531">
        <v>177920955</v>
      </c>
      <c r="F15" s="531">
        <v>177920955</v>
      </c>
      <c r="G15" s="531">
        <v>0</v>
      </c>
      <c r="H15" s="531">
        <v>156551155</v>
      </c>
      <c r="I15" s="531">
        <f>F15-G15-H15</f>
        <v>21369800</v>
      </c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</row>
    <row r="16" spans="1:40" ht="21.75" customHeight="1">
      <c r="A16" s="533"/>
      <c r="B16" s="535"/>
      <c r="C16" s="533"/>
      <c r="D16" s="531"/>
      <c r="E16" s="531"/>
      <c r="F16" s="531"/>
      <c r="G16" s="531"/>
      <c r="H16" s="531"/>
      <c r="I16" s="531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</row>
    <row r="17" spans="1:40" ht="21.75" customHeight="1">
      <c r="A17" s="533"/>
      <c r="B17" s="533"/>
      <c r="C17" s="533"/>
      <c r="D17" s="531"/>
      <c r="E17" s="531"/>
      <c r="F17" s="531"/>
      <c r="G17" s="531"/>
      <c r="H17" s="531"/>
      <c r="I17" s="531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</row>
    <row r="18" spans="1:40" ht="21.75" customHeight="1">
      <c r="A18" s="533"/>
      <c r="B18" s="533"/>
      <c r="C18" s="533"/>
      <c r="D18" s="531"/>
      <c r="E18" s="531"/>
      <c r="F18" s="531"/>
      <c r="G18" s="533"/>
      <c r="H18" s="533"/>
      <c r="I18" s="533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</row>
    <row r="19" spans="1:40" ht="21.75" customHeight="1">
      <c r="A19" s="533"/>
      <c r="B19" s="533"/>
      <c r="C19" s="533"/>
      <c r="D19" s="531"/>
      <c r="E19" s="531"/>
      <c r="F19" s="531"/>
      <c r="G19" s="533"/>
      <c r="H19" s="533"/>
      <c r="I19" s="533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</row>
    <row r="20" spans="1:40" ht="21.75" customHeight="1">
      <c r="A20" s="533"/>
      <c r="B20" s="533"/>
      <c r="C20" s="533"/>
      <c r="D20" s="531"/>
      <c r="E20" s="531"/>
      <c r="F20" s="531"/>
      <c r="G20" s="533"/>
      <c r="H20" s="533"/>
      <c r="I20" s="533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</row>
    <row r="21" spans="1:40" ht="21.75" customHeight="1">
      <c r="A21" s="533"/>
      <c r="B21" s="533"/>
      <c r="C21" s="533"/>
      <c r="D21" s="533"/>
      <c r="E21" s="533"/>
      <c r="F21" s="533"/>
      <c r="G21" s="533"/>
      <c r="H21" s="533"/>
      <c r="I21" s="533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</row>
    <row r="22" spans="1:40" ht="21.75" customHeight="1">
      <c r="A22" s="533"/>
      <c r="B22" s="533"/>
      <c r="C22" s="533"/>
      <c r="D22" s="533"/>
      <c r="E22" s="533"/>
      <c r="F22" s="533"/>
      <c r="G22" s="533"/>
      <c r="H22" s="533"/>
      <c r="I22" s="533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</row>
    <row r="23" spans="1:40" ht="21.75" customHeight="1">
      <c r="A23" s="533"/>
      <c r="B23" s="533"/>
      <c r="C23" s="533"/>
      <c r="D23" s="533"/>
      <c r="E23" s="533"/>
      <c r="F23" s="533"/>
      <c r="G23" s="533"/>
      <c r="H23" s="533"/>
      <c r="I23" s="533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</row>
    <row r="24" spans="1:40" ht="21.75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</row>
    <row r="25" spans="1:40" ht="21.75" customHeight="1">
      <c r="A25" s="533"/>
      <c r="B25" s="533"/>
      <c r="C25" s="533"/>
      <c r="D25" s="533"/>
      <c r="E25" s="533"/>
      <c r="F25" s="533"/>
      <c r="G25" s="533"/>
      <c r="H25" s="533"/>
      <c r="I25" s="533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</row>
    <row r="26" spans="1:40" ht="21.75" customHeight="1" thickBot="1">
      <c r="A26" s="536"/>
      <c r="B26" s="536"/>
      <c r="C26" s="536"/>
      <c r="D26" s="537">
        <f aca="true" t="shared" si="0" ref="D26:I26">SUM(D13:D25)</f>
        <v>178082000</v>
      </c>
      <c r="E26" s="537">
        <f t="shared" si="0"/>
        <v>180462955</v>
      </c>
      <c r="F26" s="537">
        <f t="shared" si="0"/>
        <v>180462955</v>
      </c>
      <c r="G26" s="537">
        <f t="shared" si="0"/>
        <v>0</v>
      </c>
      <c r="H26" s="537">
        <f t="shared" si="0"/>
        <v>159093155</v>
      </c>
      <c r="I26" s="537">
        <f t="shared" si="0"/>
        <v>21369800</v>
      </c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</row>
    <row r="27" spans="1:40" ht="21.75" customHeight="1">
      <c r="A27" s="538"/>
      <c r="B27" s="538"/>
      <c r="C27" s="538"/>
      <c r="D27" s="539"/>
      <c r="E27" s="539"/>
      <c r="F27" s="539"/>
      <c r="G27" s="539"/>
      <c r="H27" s="539"/>
      <c r="I27" s="539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</row>
    <row r="28" spans="1:40" ht="12.75">
      <c r="A28" s="540" t="s">
        <v>913</v>
      </c>
      <c r="B28" s="540" t="s">
        <v>914</v>
      </c>
      <c r="C28" s="540"/>
      <c r="D28" s="540" t="s">
        <v>915</v>
      </c>
      <c r="E28" s="540"/>
      <c r="F28" s="540"/>
      <c r="G28" s="540" t="s">
        <v>916</v>
      </c>
      <c r="H28" s="540" t="s">
        <v>917</v>
      </c>
      <c r="I28" s="540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</row>
    <row r="29" spans="1:40" ht="12.75">
      <c r="A29" s="540" t="s">
        <v>918</v>
      </c>
      <c r="B29" s="540"/>
      <c r="C29" s="540"/>
      <c r="D29" s="540" t="s">
        <v>918</v>
      </c>
      <c r="E29" s="540"/>
      <c r="F29" s="541"/>
      <c r="G29" s="540"/>
      <c r="H29" s="540"/>
      <c r="I29" s="540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</row>
    <row r="30" spans="1:40" ht="12.75">
      <c r="A30" s="515"/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</row>
    <row r="31" spans="1:40" ht="12.75">
      <c r="A31" s="515"/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</row>
    <row r="32" spans="1:40" ht="12.75">
      <c r="A32" s="51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</row>
    <row r="33" spans="1:40" ht="12.75">
      <c r="A33" s="515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</row>
    <row r="34" spans="1:40" ht="12.75">
      <c r="A34" s="515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</row>
    <row r="35" spans="1:40" ht="12.75">
      <c r="A35" s="515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</row>
    <row r="36" spans="1:40" ht="12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</row>
    <row r="37" spans="1:40" ht="12.75">
      <c r="A37" s="515"/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</row>
    <row r="38" spans="1:40" ht="12.75">
      <c r="A38" s="515"/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</row>
    <row r="39" spans="1:40" ht="12.75">
      <c r="A39" s="515"/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</row>
    <row r="40" spans="1:40" ht="12.75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</row>
    <row r="41" spans="1:40" ht="12.75">
      <c r="A41" s="515"/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</row>
    <row r="42" spans="1:40" ht="12.75">
      <c r="A42" s="515"/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</row>
    <row r="43" spans="1:40" ht="12.75">
      <c r="A43" s="515"/>
      <c r="B43" s="515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</row>
    <row r="44" spans="1:40" ht="12.75">
      <c r="A44" s="515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</row>
    <row r="45" spans="1:40" ht="12.75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</row>
    <row r="46" spans="1:40" ht="12.75">
      <c r="A46" s="515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</row>
    <row r="47" spans="1:40" ht="12.75">
      <c r="A47" s="515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</row>
    <row r="48" spans="1:40" ht="12.75">
      <c r="A48" s="515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</row>
    <row r="49" spans="1:40" ht="12.75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</row>
    <row r="50" spans="1:40" ht="12.75">
      <c r="A50" s="515"/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</row>
    <row r="51" spans="1:40" ht="12.75">
      <c r="A51" s="515"/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</row>
    <row r="52" spans="1:40" ht="12.75">
      <c r="A52" s="515"/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</row>
    <row r="53" spans="1:40" ht="12.75">
      <c r="A53" s="515"/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</row>
    <row r="54" spans="1:40" ht="12.75">
      <c r="A54" s="515"/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</row>
    <row r="55" spans="1:40" ht="12.75">
      <c r="A55" s="515"/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  <c r="AL55" s="515"/>
      <c r="AM55" s="515"/>
      <c r="AN55" s="515"/>
    </row>
    <row r="56" spans="1:40" ht="12.75">
      <c r="A56" s="515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</row>
    <row r="57" spans="1:40" ht="12.75">
      <c r="A57" s="515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</row>
    <row r="58" spans="1:40" ht="12.75">
      <c r="A58" s="515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</row>
    <row r="59" spans="1:40" ht="12.75">
      <c r="A59" s="515"/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  <c r="AG59" s="515"/>
      <c r="AH59" s="515"/>
      <c r="AI59" s="515"/>
      <c r="AJ59" s="515"/>
      <c r="AK59" s="515"/>
      <c r="AL59" s="515"/>
      <c r="AM59" s="515"/>
      <c r="AN59" s="515"/>
    </row>
    <row r="60" spans="1:40" ht="12.75">
      <c r="A60" s="515"/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</row>
    <row r="61" spans="1:40" ht="12.75">
      <c r="A61" s="515"/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</row>
    <row r="62" spans="1:40" ht="12.75">
      <c r="A62" s="515"/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</row>
    <row r="63" spans="1:40" ht="12.75">
      <c r="A63" s="515"/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</row>
    <row r="64" spans="1:40" ht="12.75">
      <c r="A64" s="515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</row>
    <row r="65" spans="1:40" ht="12.75">
      <c r="A65" s="515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</row>
    <row r="66" spans="1:40" ht="12.75">
      <c r="A66" s="515"/>
      <c r="B66" s="515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</row>
    <row r="67" spans="1:40" ht="12.75">
      <c r="A67" s="515"/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</row>
    <row r="68" spans="1:40" ht="12.75">
      <c r="A68" s="515"/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</row>
    <row r="69" spans="1:40" ht="12.75">
      <c r="A69" s="515"/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</row>
    <row r="70" spans="1:40" ht="12.75">
      <c r="A70" s="515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</row>
    <row r="71" spans="1:40" ht="12.75">
      <c r="A71" s="515"/>
      <c r="B71" s="515"/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</row>
    <row r="72" spans="1:40" ht="12.75">
      <c r="A72" s="515"/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</row>
    <row r="73" spans="1:40" ht="12.75">
      <c r="A73" s="515"/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</row>
    <row r="74" spans="1:38" ht="12.75">
      <c r="A74" s="515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</row>
    <row r="75" spans="1:38" ht="12.75">
      <c r="A75" s="515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</row>
    <row r="76" spans="1:38" ht="12.75">
      <c r="A76" s="515"/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</row>
    <row r="77" spans="1:38" ht="12.75">
      <c r="A77" s="515"/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</row>
    <row r="78" spans="1:38" ht="12.75">
      <c r="A78" s="515"/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</row>
    <row r="79" spans="1:38" ht="12.75">
      <c r="A79" s="515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</row>
    <row r="80" spans="1:38" ht="12.75">
      <c r="A80" s="515"/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</row>
    <row r="81" spans="1:38" ht="12.75">
      <c r="A81" s="515"/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</row>
    <row r="82" spans="1:38" ht="12.75">
      <c r="A82" s="515"/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</row>
    <row r="83" spans="1:38" ht="12.75">
      <c r="A83" s="515"/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</row>
    <row r="84" spans="1:38" ht="12.75">
      <c r="A84" s="515"/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</row>
    <row r="85" spans="1:38" ht="12.75">
      <c r="A85" s="515"/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</row>
    <row r="86" spans="1:38" ht="12.75">
      <c r="A86" s="515"/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</row>
    <row r="87" spans="1:38" ht="12.75">
      <c r="A87" s="515"/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</row>
    <row r="88" spans="1:38" ht="12.75">
      <c r="A88" s="515"/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</row>
    <row r="89" spans="1:38" ht="12.75">
      <c r="A89" s="515"/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</row>
    <row r="90" spans="1:38" ht="12.75">
      <c r="A90" s="515"/>
      <c r="B90" s="515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</row>
    <row r="91" spans="1:38" ht="12.75">
      <c r="A91" s="515"/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</row>
    <row r="92" spans="1:38" ht="12.75">
      <c r="A92" s="515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</row>
    <row r="93" spans="1:38" ht="12.75">
      <c r="A93" s="515"/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</row>
    <row r="94" spans="1:38" ht="12.75">
      <c r="A94" s="515"/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</row>
    <row r="95" spans="1:38" ht="12.75">
      <c r="A95" s="515"/>
      <c r="B95" s="515"/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</row>
    <row r="96" spans="1:38" ht="12.75">
      <c r="A96" s="515"/>
      <c r="B96" s="515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</row>
    <row r="97" spans="1:38" ht="12.75">
      <c r="A97" s="515"/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</row>
    <row r="98" spans="1:38" ht="12.75">
      <c r="A98" s="515"/>
      <c r="B98" s="515"/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</row>
    <row r="99" spans="1:38" ht="12.75">
      <c r="A99" s="515"/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</row>
    <row r="100" spans="1:38" ht="12.75">
      <c r="A100" s="515"/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/>
      <c r="S100" s="515"/>
      <c r="T100" s="515"/>
      <c r="U100" s="515"/>
      <c r="V100" s="515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/>
    </row>
    <row r="101" spans="1:38" ht="12.75">
      <c r="A101" s="515"/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</row>
    <row r="102" spans="1:38" ht="12.75">
      <c r="A102" s="515"/>
      <c r="B102" s="515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</row>
    <row r="103" spans="1:38" ht="12.75">
      <c r="A103" s="515"/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515"/>
      <c r="S103" s="515"/>
      <c r="T103" s="515"/>
      <c r="U103" s="515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/>
    </row>
    <row r="104" spans="1:38" ht="12.75">
      <c r="A104" s="515"/>
      <c r="B104" s="515"/>
      <c r="C104" s="515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</row>
    <row r="105" spans="1:38" ht="12.75">
      <c r="A105" s="515"/>
      <c r="B105" s="515"/>
      <c r="C105" s="515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</row>
    <row r="106" spans="1:38" ht="12.75">
      <c r="A106" s="515"/>
      <c r="B106" s="515"/>
      <c r="C106" s="515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  <c r="AG106" s="515"/>
      <c r="AH106" s="515"/>
      <c r="AI106" s="515"/>
      <c r="AJ106" s="515"/>
      <c r="AK106" s="515"/>
      <c r="AL106" s="515"/>
    </row>
    <row r="107" spans="1:38" ht="12.75">
      <c r="A107" s="515"/>
      <c r="B107" s="515"/>
      <c r="C107" s="515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</row>
    <row r="108" spans="1:38" ht="12.75">
      <c r="A108" s="515"/>
      <c r="B108" s="515"/>
      <c r="C108" s="51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</row>
    <row r="109" spans="1:38" ht="12.75">
      <c r="A109" s="515"/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</row>
    <row r="110" spans="1:38" ht="12.75">
      <c r="A110" s="515"/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</row>
    <row r="111" spans="1:38" ht="12.75">
      <c r="A111" s="515"/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515"/>
      <c r="M111" s="515"/>
      <c r="N111" s="515"/>
      <c r="O111" s="515"/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</row>
    <row r="112" spans="1:38" ht="12.75">
      <c r="A112" s="515"/>
      <c r="B112" s="515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</row>
    <row r="113" spans="1:38" ht="12.75">
      <c r="A113" s="515"/>
      <c r="B113" s="515"/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</row>
    <row r="114" spans="1:38" ht="12.75">
      <c r="A114" s="515"/>
      <c r="B114" s="515"/>
      <c r="C114" s="515"/>
      <c r="D114" s="515"/>
      <c r="E114" s="515"/>
      <c r="F114" s="515"/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</row>
    <row r="115" spans="1:38" ht="12.75">
      <c r="A115" s="515"/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</row>
    <row r="116" spans="1:38" ht="12.75">
      <c r="A116" s="515"/>
      <c r="B116" s="515"/>
      <c r="C116" s="515"/>
      <c r="D116" s="515"/>
      <c r="E116" s="515"/>
      <c r="F116" s="515"/>
      <c r="G116" s="515"/>
      <c r="H116" s="515"/>
      <c r="I116" s="515"/>
      <c r="J116" s="515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</row>
    <row r="117" spans="1:38" ht="12.75">
      <c r="A117" s="515"/>
      <c r="B117" s="515"/>
      <c r="C117" s="515"/>
      <c r="D117" s="515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</row>
    <row r="118" spans="1:38" ht="12.75">
      <c r="A118" s="515"/>
      <c r="B118" s="515"/>
      <c r="C118" s="515"/>
      <c r="D118" s="515"/>
      <c r="E118" s="515"/>
      <c r="F118" s="515"/>
      <c r="G118" s="515"/>
      <c r="H118" s="515"/>
      <c r="I118" s="515"/>
      <c r="J118" s="515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</row>
    <row r="119" spans="1:38" ht="12.75">
      <c r="A119" s="515"/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</row>
    <row r="120" spans="1:38" ht="12.75">
      <c r="A120" s="515"/>
      <c r="B120" s="515"/>
      <c r="C120" s="515"/>
      <c r="D120" s="515"/>
      <c r="E120" s="515"/>
      <c r="F120" s="515"/>
      <c r="G120" s="515"/>
      <c r="H120" s="515"/>
      <c r="I120" s="515"/>
      <c r="J120" s="515"/>
      <c r="K120" s="515"/>
      <c r="L120" s="515"/>
      <c r="M120" s="515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</row>
    <row r="121" spans="1:38" ht="12.75">
      <c r="A121" s="515"/>
      <c r="B121" s="515"/>
      <c r="C121" s="515"/>
      <c r="D121" s="515"/>
      <c r="E121" s="515"/>
      <c r="F121" s="515"/>
      <c r="G121" s="515"/>
      <c r="H121" s="515"/>
      <c r="I121" s="515"/>
      <c r="J121" s="515"/>
      <c r="K121" s="515"/>
      <c r="L121" s="515"/>
      <c r="M121" s="515"/>
      <c r="N121" s="515"/>
      <c r="O121" s="515"/>
      <c r="P121" s="515"/>
      <c r="Q121" s="515"/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</row>
    <row r="122" spans="1:38" ht="12.75">
      <c r="A122" s="515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</row>
    <row r="123" spans="1:38" ht="12.75">
      <c r="A123" s="515"/>
      <c r="B123" s="515"/>
      <c r="C123" s="515"/>
      <c r="D123" s="515"/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</row>
    <row r="124" spans="1:38" ht="12.75">
      <c r="A124" s="515"/>
      <c r="B124" s="515"/>
      <c r="C124" s="515"/>
      <c r="D124" s="515"/>
      <c r="E124" s="515"/>
      <c r="F124" s="515"/>
      <c r="G124" s="515"/>
      <c r="H124" s="515"/>
      <c r="I124" s="515"/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</row>
    <row r="125" spans="1:38" ht="12.75">
      <c r="A125" s="515"/>
      <c r="B125" s="515"/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  <c r="Q125" s="515"/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</row>
    <row r="126" spans="1:38" ht="12.75">
      <c r="A126" s="515"/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</row>
    <row r="127" spans="1:38" ht="12.75">
      <c r="A127" s="515"/>
      <c r="B127" s="515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</row>
    <row r="128" spans="1:38" ht="12.75">
      <c r="A128" s="515"/>
      <c r="B128" s="515"/>
      <c r="C128" s="515"/>
      <c r="D128" s="515"/>
      <c r="E128" s="515"/>
      <c r="F128" s="515"/>
      <c r="G128" s="515"/>
      <c r="H128" s="515"/>
      <c r="I128" s="515"/>
      <c r="J128" s="515"/>
      <c r="K128" s="515"/>
      <c r="L128" s="515"/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</row>
    <row r="129" spans="1:38" ht="12.75">
      <c r="A129" s="515"/>
      <c r="B129" s="515"/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  <c r="R129" s="515"/>
      <c r="S129" s="515"/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</row>
    <row r="130" spans="1:38" ht="12.75">
      <c r="A130" s="515"/>
      <c r="B130" s="515"/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</row>
    <row r="131" spans="1:38" ht="12.75">
      <c r="A131" s="515"/>
      <c r="B131" s="51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</row>
    <row r="132" spans="1:38" ht="12.75">
      <c r="A132" s="515"/>
      <c r="B132" s="515"/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515"/>
      <c r="R132" s="515"/>
      <c r="S132" s="515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</row>
    <row r="133" spans="1:38" ht="12.75">
      <c r="A133" s="515"/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</row>
    <row r="134" spans="1:38" ht="12.75">
      <c r="A134" s="515"/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</row>
    <row r="135" spans="1:38" ht="12.75">
      <c r="A135" s="515"/>
      <c r="B135" s="515"/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</row>
    <row r="136" spans="1:38" ht="12.75">
      <c r="A136" s="515"/>
      <c r="B136" s="515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  <c r="N136" s="515"/>
      <c r="O136" s="515"/>
      <c r="P136" s="515"/>
      <c r="Q136" s="515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</row>
    <row r="137" spans="1:38" ht="12.75">
      <c r="A137" s="515"/>
      <c r="B137" s="515"/>
      <c r="C137" s="515"/>
      <c r="D137" s="515"/>
      <c r="E137" s="515"/>
      <c r="F137" s="515"/>
      <c r="G137" s="515"/>
      <c r="H137" s="515"/>
      <c r="I137" s="515"/>
      <c r="J137" s="515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</row>
    <row r="138" spans="1:38" ht="12.75">
      <c r="A138" s="515"/>
      <c r="B138" s="515"/>
      <c r="C138" s="515"/>
      <c r="D138" s="515"/>
      <c r="E138" s="515"/>
      <c r="F138" s="515"/>
      <c r="G138" s="515"/>
      <c r="H138" s="515"/>
      <c r="I138" s="515"/>
      <c r="J138" s="515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</row>
    <row r="139" spans="1:38" ht="12.75">
      <c r="A139" s="515"/>
      <c r="B139" s="515"/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</row>
    <row r="140" spans="1:38" ht="12.75">
      <c r="A140" s="515"/>
      <c r="B140" s="515"/>
      <c r="C140" s="515"/>
      <c r="D140" s="515"/>
      <c r="E140" s="515"/>
      <c r="F140" s="515"/>
      <c r="G140" s="515"/>
      <c r="H140" s="515"/>
      <c r="I140" s="515"/>
      <c r="J140" s="515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/>
      <c r="U140" s="515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</row>
    <row r="141" spans="1:38" ht="12.75">
      <c r="A141" s="515"/>
      <c r="B141" s="515"/>
      <c r="C141" s="515"/>
      <c r="D141" s="515"/>
      <c r="E141" s="515"/>
      <c r="F141" s="515"/>
      <c r="G141" s="515"/>
      <c r="H141" s="515"/>
      <c r="I141" s="515"/>
      <c r="J141" s="515"/>
      <c r="K141" s="515"/>
      <c r="L141" s="515"/>
      <c r="M141" s="515"/>
      <c r="N141" s="515"/>
      <c r="O141" s="515"/>
      <c r="P141" s="515"/>
      <c r="Q141" s="515"/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</row>
    <row r="142" spans="1:38" ht="12.75">
      <c r="A142" s="515"/>
      <c r="B142" s="515"/>
      <c r="C142" s="515"/>
      <c r="D142" s="515"/>
      <c r="E142" s="515"/>
      <c r="F142" s="515"/>
      <c r="G142" s="515"/>
      <c r="H142" s="515"/>
      <c r="I142" s="515"/>
      <c r="J142" s="515"/>
      <c r="K142" s="515"/>
      <c r="L142" s="515"/>
      <c r="M142" s="515"/>
      <c r="N142" s="515"/>
      <c r="O142" s="515"/>
      <c r="P142" s="515"/>
      <c r="Q142" s="515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</row>
    <row r="143" spans="1:38" ht="12.75">
      <c r="A143" s="515"/>
      <c r="B143" s="515"/>
      <c r="C143" s="515"/>
      <c r="D143" s="515"/>
      <c r="E143" s="515"/>
      <c r="F143" s="515"/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</row>
    <row r="144" spans="1:38" ht="12.75">
      <c r="A144" s="515"/>
      <c r="B144" s="515"/>
      <c r="C144" s="515"/>
      <c r="D144" s="515"/>
      <c r="E144" s="515"/>
      <c r="F144" s="515"/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</row>
    <row r="145" spans="1:38" ht="12.75">
      <c r="A145" s="515"/>
      <c r="B145" s="515"/>
      <c r="C145" s="515"/>
      <c r="D145" s="515"/>
      <c r="E145" s="515"/>
      <c r="F145" s="515"/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</row>
    <row r="146" spans="1:38" ht="12.75">
      <c r="A146" s="515"/>
      <c r="B146" s="515"/>
      <c r="C146" s="515"/>
      <c r="D146" s="515"/>
      <c r="E146" s="515"/>
      <c r="F146" s="515"/>
      <c r="G146" s="515"/>
      <c r="H146" s="515"/>
      <c r="I146" s="515"/>
      <c r="J146" s="515"/>
      <c r="K146" s="515"/>
      <c r="L146" s="515"/>
      <c r="M146" s="515"/>
      <c r="N146" s="515"/>
      <c r="O146" s="515"/>
      <c r="P146" s="515"/>
      <c r="Q146" s="515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</row>
    <row r="147" spans="1:38" ht="12.75">
      <c r="A147" s="515"/>
      <c r="B147" s="515"/>
      <c r="C147" s="515"/>
      <c r="D147" s="515"/>
      <c r="E147" s="515"/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</row>
    <row r="148" spans="1:38" ht="12.75">
      <c r="A148" s="515"/>
      <c r="B148" s="515"/>
      <c r="C148" s="515"/>
      <c r="D148" s="515"/>
      <c r="E148" s="515"/>
      <c r="F148" s="515"/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  <c r="Q148" s="515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</row>
    <row r="149" spans="1:38" ht="12.75">
      <c r="A149" s="515"/>
      <c r="B149" s="515"/>
      <c r="C149" s="515"/>
      <c r="D149" s="515"/>
      <c r="E149" s="515"/>
      <c r="F149" s="515"/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</row>
    <row r="150" spans="1:38" ht="12.75">
      <c r="A150" s="515"/>
      <c r="B150" s="515"/>
      <c r="C150" s="515"/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</row>
    <row r="151" spans="1:38" ht="12.75">
      <c r="A151" s="515"/>
      <c r="B151" s="515"/>
      <c r="C151" s="515"/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</row>
    <row r="152" spans="1:38" ht="12.75">
      <c r="A152" s="515"/>
      <c r="B152" s="515"/>
      <c r="C152" s="515"/>
      <c r="D152" s="515"/>
      <c r="E152" s="515"/>
      <c r="F152" s="515"/>
      <c r="G152" s="515"/>
      <c r="H152" s="515"/>
      <c r="I152" s="515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</row>
    <row r="153" spans="1:38" ht="12.75">
      <c r="A153" s="515"/>
      <c r="B153" s="515"/>
      <c r="C153" s="515"/>
      <c r="D153" s="515"/>
      <c r="E153" s="515"/>
      <c r="F153" s="515"/>
      <c r="G153" s="515"/>
      <c r="H153" s="515"/>
      <c r="I153" s="515"/>
      <c r="J153" s="515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</row>
    <row r="154" spans="1:38" ht="12.75">
      <c r="A154" s="515"/>
      <c r="B154" s="51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</row>
    <row r="155" spans="1:38" ht="12.75">
      <c r="A155" s="515"/>
      <c r="B155" s="515"/>
      <c r="C155" s="515"/>
      <c r="D155" s="515"/>
      <c r="E155" s="515"/>
      <c r="F155" s="515"/>
      <c r="G155" s="515"/>
      <c r="H155" s="515"/>
      <c r="I155" s="515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</row>
    <row r="156" spans="1:38" ht="12.75">
      <c r="A156" s="515"/>
      <c r="B156" s="515"/>
      <c r="C156" s="515"/>
      <c r="D156" s="515"/>
      <c r="E156" s="515"/>
      <c r="F156" s="515"/>
      <c r="G156" s="515"/>
      <c r="H156" s="515"/>
      <c r="I156" s="515"/>
      <c r="J156" s="515"/>
      <c r="K156" s="515"/>
      <c r="L156" s="515"/>
      <c r="M156" s="515"/>
      <c r="N156" s="515"/>
      <c r="O156" s="515"/>
      <c r="P156" s="515"/>
      <c r="Q156" s="515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</row>
    <row r="157" spans="1:38" ht="12.75">
      <c r="A157" s="515"/>
      <c r="B157" s="515"/>
      <c r="C157" s="515"/>
      <c r="D157" s="515"/>
      <c r="E157" s="515"/>
      <c r="F157" s="515"/>
      <c r="G157" s="515"/>
      <c r="H157" s="515"/>
      <c r="I157" s="515"/>
      <c r="J157" s="515"/>
      <c r="K157" s="515"/>
      <c r="L157" s="515"/>
      <c r="M157" s="515"/>
      <c r="N157" s="515"/>
      <c r="O157" s="515"/>
      <c r="P157" s="515"/>
      <c r="Q157" s="515"/>
      <c r="R157" s="515"/>
      <c r="S157" s="515"/>
      <c r="T157" s="515"/>
      <c r="U157" s="515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</row>
    <row r="158" spans="1:38" ht="12.75">
      <c r="A158" s="515"/>
      <c r="B158" s="515"/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</row>
    <row r="159" spans="1:38" ht="12.75">
      <c r="A159" s="515"/>
      <c r="B159" s="515"/>
      <c r="C159" s="515"/>
      <c r="D159" s="515"/>
      <c r="E159" s="515"/>
      <c r="F159" s="515"/>
      <c r="G159" s="515"/>
      <c r="H159" s="515"/>
      <c r="I159" s="515"/>
      <c r="J159" s="515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</row>
    <row r="160" spans="1:38" ht="12.75">
      <c r="A160" s="515"/>
      <c r="B160" s="515"/>
      <c r="C160" s="515"/>
      <c r="D160" s="515"/>
      <c r="E160" s="515"/>
      <c r="F160" s="515"/>
      <c r="G160" s="515"/>
      <c r="H160" s="515"/>
      <c r="I160" s="515"/>
      <c r="J160" s="515"/>
      <c r="K160" s="515"/>
      <c r="L160" s="515"/>
      <c r="M160" s="515"/>
      <c r="N160" s="515"/>
      <c r="O160" s="515"/>
      <c r="P160" s="515"/>
      <c r="Q160" s="515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</row>
    <row r="161" spans="1:38" ht="12.75">
      <c r="A161" s="515"/>
      <c r="B161" s="515"/>
      <c r="C161" s="515"/>
      <c r="D161" s="515"/>
      <c r="E161" s="515"/>
      <c r="F161" s="515"/>
      <c r="G161" s="515"/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5"/>
      <c r="AJ161" s="515"/>
      <c r="AK161" s="515"/>
      <c r="AL161" s="515"/>
    </row>
    <row r="162" spans="1:38" ht="12.75">
      <c r="A162" s="515"/>
      <c r="B162" s="515"/>
      <c r="C162" s="515"/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I162" s="515"/>
      <c r="AJ162" s="515"/>
      <c r="AK162" s="515"/>
      <c r="AL162" s="515"/>
    </row>
    <row r="163" spans="1:38" ht="12.75">
      <c r="A163" s="515"/>
      <c r="B163" s="515"/>
      <c r="C163" s="515"/>
      <c r="D163" s="515"/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5"/>
      <c r="AJ163" s="515"/>
      <c r="AK163" s="515"/>
      <c r="AL163" s="515"/>
    </row>
    <row r="164" spans="1:38" ht="12.75">
      <c r="A164" s="515"/>
      <c r="B164" s="515"/>
      <c r="C164" s="515"/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515"/>
      <c r="R164" s="515"/>
      <c r="S164" s="515"/>
      <c r="T164" s="515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5"/>
      <c r="AJ164" s="515"/>
      <c r="AK164" s="515"/>
      <c r="AL164" s="515"/>
    </row>
    <row r="165" spans="1:38" ht="12.75">
      <c r="A165" s="515"/>
      <c r="B165" s="515"/>
      <c r="C165" s="515"/>
      <c r="D165" s="515"/>
      <c r="E165" s="515"/>
      <c r="F165" s="515"/>
      <c r="G165" s="515"/>
      <c r="H165" s="515"/>
      <c r="I165" s="515"/>
      <c r="J165" s="515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</row>
    <row r="166" spans="1:38" ht="12.75">
      <c r="A166" s="515"/>
      <c r="B166" s="515"/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</row>
    <row r="167" spans="1:38" ht="12.75">
      <c r="A167" s="515"/>
      <c r="B167" s="515"/>
      <c r="C167" s="515"/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5"/>
      <c r="AJ167" s="515"/>
      <c r="AK167" s="515"/>
      <c r="AL167" s="515"/>
    </row>
    <row r="168" spans="1:38" ht="12.75">
      <c r="A168" s="515"/>
      <c r="B168" s="515"/>
      <c r="C168" s="515"/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I168" s="515"/>
      <c r="AJ168" s="515"/>
      <c r="AK168" s="515"/>
      <c r="AL168" s="515"/>
    </row>
    <row r="169" spans="1:38" ht="12.75">
      <c r="A169" s="515"/>
      <c r="B169" s="515"/>
      <c r="C169" s="515"/>
      <c r="D169" s="515"/>
      <c r="E169" s="515"/>
      <c r="F169" s="515"/>
      <c r="G169" s="515"/>
      <c r="H169" s="515"/>
      <c r="I169" s="515"/>
      <c r="J169" s="515"/>
      <c r="K169" s="515"/>
      <c r="L169" s="515"/>
      <c r="M169" s="515"/>
      <c r="N169" s="515"/>
      <c r="O169" s="515"/>
      <c r="P169" s="515"/>
      <c r="Q169" s="515"/>
      <c r="R169" s="515"/>
      <c r="S169" s="515"/>
      <c r="T169" s="515"/>
      <c r="U169" s="515"/>
      <c r="V169" s="515"/>
      <c r="W169" s="515"/>
      <c r="X169" s="515"/>
      <c r="Y169" s="515"/>
      <c r="Z169" s="515"/>
      <c r="AA169" s="515"/>
      <c r="AB169" s="515"/>
      <c r="AC169" s="515"/>
      <c r="AD169" s="515"/>
      <c r="AE169" s="515"/>
      <c r="AF169" s="515"/>
      <c r="AG169" s="515"/>
      <c r="AH169" s="515"/>
      <c r="AI169" s="515"/>
      <c r="AJ169" s="515"/>
      <c r="AK169" s="515"/>
      <c r="AL169" s="515"/>
    </row>
    <row r="170" spans="1:38" ht="12.75">
      <c r="A170" s="515"/>
      <c r="B170" s="515"/>
      <c r="C170" s="515"/>
      <c r="D170" s="515"/>
      <c r="E170" s="515"/>
      <c r="F170" s="515"/>
      <c r="G170" s="515"/>
      <c r="H170" s="515"/>
      <c r="I170" s="515"/>
      <c r="J170" s="515"/>
      <c r="K170" s="515"/>
      <c r="L170" s="515"/>
      <c r="M170" s="515"/>
      <c r="N170" s="515"/>
      <c r="O170" s="515"/>
      <c r="P170" s="515"/>
      <c r="Q170" s="515"/>
      <c r="R170" s="515"/>
      <c r="S170" s="515"/>
      <c r="T170" s="515"/>
      <c r="U170" s="515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I170" s="515"/>
      <c r="AJ170" s="515"/>
      <c r="AK170" s="515"/>
      <c r="AL170" s="515"/>
    </row>
    <row r="171" spans="1:38" ht="12.75">
      <c r="A171" s="515"/>
      <c r="B171" s="515"/>
      <c r="C171" s="515"/>
      <c r="D171" s="515"/>
      <c r="E171" s="515"/>
      <c r="F171" s="515"/>
      <c r="G171" s="515"/>
      <c r="H171" s="515"/>
      <c r="I171" s="515"/>
      <c r="J171" s="515"/>
      <c r="K171" s="515"/>
      <c r="L171" s="515"/>
      <c r="M171" s="515"/>
      <c r="N171" s="515"/>
      <c r="O171" s="515"/>
      <c r="P171" s="515"/>
      <c r="Q171" s="515"/>
      <c r="R171" s="515"/>
      <c r="S171" s="515"/>
      <c r="T171" s="515"/>
      <c r="U171" s="515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I171" s="515"/>
      <c r="AJ171" s="515"/>
      <c r="AK171" s="515"/>
      <c r="AL171" s="515"/>
    </row>
    <row r="172" spans="1:38" ht="12.75">
      <c r="A172" s="515"/>
      <c r="B172" s="515"/>
      <c r="C172" s="515"/>
      <c r="D172" s="515"/>
      <c r="E172" s="515"/>
      <c r="F172" s="515"/>
      <c r="G172" s="515"/>
      <c r="H172" s="515"/>
      <c r="I172" s="515"/>
      <c r="J172" s="515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5"/>
      <c r="AA172" s="515"/>
      <c r="AB172" s="515"/>
      <c r="AC172" s="515"/>
      <c r="AD172" s="515"/>
      <c r="AE172" s="515"/>
      <c r="AF172" s="515"/>
      <c r="AG172" s="515"/>
      <c r="AH172" s="515"/>
      <c r="AI172" s="515"/>
      <c r="AJ172" s="515"/>
      <c r="AK172" s="515"/>
      <c r="AL172" s="515"/>
    </row>
    <row r="173" spans="1:38" ht="12.75">
      <c r="A173" s="515"/>
      <c r="B173" s="515"/>
      <c r="C173" s="515"/>
      <c r="D173" s="515"/>
      <c r="E173" s="515"/>
      <c r="F173" s="515"/>
      <c r="G173" s="515"/>
      <c r="H173" s="515"/>
      <c r="I173" s="515"/>
      <c r="J173" s="515"/>
      <c r="K173" s="515"/>
      <c r="L173" s="515"/>
      <c r="M173" s="515"/>
      <c r="N173" s="515"/>
      <c r="O173" s="515"/>
      <c r="P173" s="515"/>
      <c r="Q173" s="515"/>
      <c r="R173" s="515"/>
      <c r="S173" s="515"/>
      <c r="T173" s="515"/>
      <c r="U173" s="515"/>
      <c r="V173" s="515"/>
      <c r="W173" s="515"/>
      <c r="X173" s="515"/>
      <c r="Y173" s="515"/>
      <c r="Z173" s="515"/>
      <c r="AA173" s="515"/>
      <c r="AB173" s="515"/>
      <c r="AC173" s="515"/>
      <c r="AD173" s="515"/>
      <c r="AE173" s="515"/>
      <c r="AF173" s="515"/>
      <c r="AG173" s="515"/>
      <c r="AH173" s="515"/>
      <c r="AI173" s="515"/>
      <c r="AJ173" s="515"/>
      <c r="AK173" s="515"/>
      <c r="AL173" s="515"/>
    </row>
    <row r="174" spans="1:38" ht="12.75">
      <c r="A174" s="515"/>
      <c r="B174" s="515"/>
      <c r="C174" s="515"/>
      <c r="D174" s="515"/>
      <c r="E174" s="515"/>
      <c r="F174" s="515"/>
      <c r="G174" s="515"/>
      <c r="H174" s="515"/>
      <c r="I174" s="515"/>
      <c r="J174" s="515"/>
      <c r="K174" s="515"/>
      <c r="L174" s="515"/>
      <c r="M174" s="515"/>
      <c r="N174" s="515"/>
      <c r="O174" s="515"/>
      <c r="P174" s="515"/>
      <c r="Q174" s="515"/>
      <c r="R174" s="515"/>
      <c r="S174" s="515"/>
      <c r="T174" s="515"/>
      <c r="U174" s="515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5"/>
      <c r="AJ174" s="515"/>
      <c r="AK174" s="515"/>
      <c r="AL174" s="515"/>
    </row>
    <row r="175" spans="1:38" ht="12.75">
      <c r="A175" s="515"/>
      <c r="B175" s="515"/>
      <c r="C175" s="515"/>
      <c r="D175" s="515"/>
      <c r="E175" s="515"/>
      <c r="F175" s="515"/>
      <c r="G175" s="515"/>
      <c r="H175" s="515"/>
      <c r="I175" s="515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5"/>
      <c r="AJ175" s="515"/>
      <c r="AK175" s="515"/>
      <c r="AL175" s="515"/>
    </row>
    <row r="176" spans="1:38" ht="12.75">
      <c r="A176" s="515"/>
      <c r="B176" s="515"/>
      <c r="C176" s="515"/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</row>
    <row r="177" spans="1:38" ht="12.75">
      <c r="A177" s="515"/>
      <c r="B177" s="515"/>
      <c r="C177" s="515"/>
      <c r="D177" s="515"/>
      <c r="E177" s="515"/>
      <c r="F177" s="515"/>
      <c r="G177" s="515"/>
      <c r="H177" s="515"/>
      <c r="I177" s="515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5"/>
      <c r="AJ177" s="515"/>
      <c r="AK177" s="515"/>
      <c r="AL177" s="515"/>
    </row>
    <row r="178" spans="1:38" ht="12.75">
      <c r="A178" s="515"/>
      <c r="B178" s="515"/>
      <c r="C178" s="515"/>
      <c r="D178" s="515"/>
      <c r="E178" s="515"/>
      <c r="F178" s="515"/>
      <c r="G178" s="515"/>
      <c r="H178" s="515"/>
      <c r="I178" s="515"/>
      <c r="J178" s="515"/>
      <c r="K178" s="515"/>
      <c r="L178" s="515"/>
      <c r="M178" s="515"/>
      <c r="N178" s="515"/>
      <c r="O178" s="515"/>
      <c r="P178" s="515"/>
      <c r="Q178" s="515"/>
      <c r="R178" s="515"/>
      <c r="S178" s="515"/>
      <c r="T178" s="515"/>
      <c r="U178" s="515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5"/>
      <c r="AJ178" s="515"/>
      <c r="AK178" s="515"/>
      <c r="AL178" s="515"/>
    </row>
    <row r="179" spans="1:38" ht="12.75">
      <c r="A179" s="515"/>
      <c r="B179" s="515"/>
      <c r="C179" s="515"/>
      <c r="D179" s="515"/>
      <c r="E179" s="515"/>
      <c r="F179" s="515"/>
      <c r="G179" s="515"/>
      <c r="H179" s="515"/>
      <c r="I179" s="515"/>
      <c r="J179" s="515"/>
      <c r="K179" s="515"/>
      <c r="L179" s="515"/>
      <c r="M179" s="515"/>
      <c r="N179" s="515"/>
      <c r="O179" s="515"/>
      <c r="P179" s="515"/>
      <c r="Q179" s="515"/>
      <c r="R179" s="515"/>
      <c r="S179" s="515"/>
      <c r="T179" s="515"/>
      <c r="U179" s="515"/>
      <c r="V179" s="515"/>
      <c r="W179" s="515"/>
      <c r="X179" s="515"/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15"/>
      <c r="AJ179" s="515"/>
      <c r="AK179" s="515"/>
      <c r="AL179" s="515"/>
    </row>
    <row r="180" spans="1:38" ht="12.75">
      <c r="A180" s="515"/>
      <c r="B180" s="515"/>
      <c r="C180" s="515"/>
      <c r="D180" s="515"/>
      <c r="E180" s="515"/>
      <c r="F180" s="515"/>
      <c r="G180" s="515"/>
      <c r="H180" s="515"/>
      <c r="I180" s="515"/>
      <c r="J180" s="515"/>
      <c r="K180" s="515"/>
      <c r="L180" s="515"/>
      <c r="M180" s="515"/>
      <c r="N180" s="515"/>
      <c r="O180" s="515"/>
      <c r="P180" s="515"/>
      <c r="Q180" s="515"/>
      <c r="R180" s="515"/>
      <c r="S180" s="515"/>
      <c r="T180" s="515"/>
      <c r="U180" s="515"/>
      <c r="V180" s="515"/>
      <c r="W180" s="515"/>
      <c r="X180" s="515"/>
      <c r="Y180" s="515"/>
      <c r="Z180" s="515"/>
      <c r="AA180" s="515"/>
      <c r="AB180" s="515"/>
      <c r="AC180" s="515"/>
      <c r="AD180" s="515"/>
      <c r="AE180" s="515"/>
      <c r="AF180" s="515"/>
      <c r="AG180" s="515"/>
      <c r="AH180" s="515"/>
      <c r="AI180" s="515"/>
      <c r="AJ180" s="515"/>
      <c r="AK180" s="515"/>
      <c r="AL180" s="515"/>
    </row>
    <row r="181" spans="1:38" ht="12.75">
      <c r="A181" s="515"/>
      <c r="B181" s="515"/>
      <c r="C181" s="515"/>
      <c r="D181" s="515"/>
      <c r="E181" s="515"/>
      <c r="F181" s="515"/>
      <c r="G181" s="515"/>
      <c r="H181" s="515"/>
      <c r="I181" s="515"/>
      <c r="J181" s="515"/>
      <c r="K181" s="515"/>
      <c r="L181" s="515"/>
      <c r="M181" s="515"/>
      <c r="N181" s="515"/>
      <c r="O181" s="515"/>
      <c r="P181" s="515"/>
      <c r="Q181" s="515"/>
      <c r="R181" s="515"/>
      <c r="S181" s="515"/>
      <c r="T181" s="515"/>
      <c r="U181" s="515"/>
      <c r="V181" s="515"/>
      <c r="W181" s="515"/>
      <c r="X181" s="515"/>
      <c r="Y181" s="515"/>
      <c r="Z181" s="515"/>
      <c r="AA181" s="515"/>
      <c r="AB181" s="515"/>
      <c r="AC181" s="515"/>
      <c r="AD181" s="515"/>
      <c r="AE181" s="515"/>
      <c r="AF181" s="515"/>
      <c r="AG181" s="515"/>
      <c r="AH181" s="515"/>
      <c r="AI181" s="515"/>
      <c r="AJ181" s="515"/>
      <c r="AK181" s="515"/>
      <c r="AL181" s="515"/>
    </row>
    <row r="182" spans="1:38" ht="12.75">
      <c r="A182" s="515"/>
      <c r="B182" s="515"/>
      <c r="C182" s="515"/>
      <c r="D182" s="515"/>
      <c r="E182" s="515"/>
      <c r="F182" s="515"/>
      <c r="G182" s="515"/>
      <c r="H182" s="515"/>
      <c r="I182" s="515"/>
      <c r="J182" s="515"/>
      <c r="K182" s="515"/>
      <c r="L182" s="515"/>
      <c r="M182" s="515"/>
      <c r="N182" s="515"/>
      <c r="O182" s="515"/>
      <c r="P182" s="515"/>
      <c r="Q182" s="515"/>
      <c r="R182" s="515"/>
      <c r="S182" s="515"/>
      <c r="T182" s="515"/>
      <c r="U182" s="515"/>
      <c r="V182" s="515"/>
      <c r="W182" s="515"/>
      <c r="X182" s="515"/>
      <c r="Y182" s="515"/>
      <c r="Z182" s="515"/>
      <c r="AA182" s="515"/>
      <c r="AB182" s="515"/>
      <c r="AC182" s="515"/>
      <c r="AD182" s="515"/>
      <c r="AE182" s="515"/>
      <c r="AF182" s="515"/>
      <c r="AG182" s="515"/>
      <c r="AH182" s="515"/>
      <c r="AI182" s="515"/>
      <c r="AJ182" s="515"/>
      <c r="AK182" s="515"/>
      <c r="AL182" s="515"/>
    </row>
    <row r="183" spans="1:38" ht="12.75">
      <c r="A183" s="515"/>
      <c r="B183" s="515"/>
      <c r="C183" s="515"/>
      <c r="D183" s="515"/>
      <c r="E183" s="515"/>
      <c r="F183" s="515"/>
      <c r="G183" s="515"/>
      <c r="H183" s="515"/>
      <c r="I183" s="515"/>
      <c r="J183" s="515"/>
      <c r="K183" s="515"/>
      <c r="L183" s="515"/>
      <c r="M183" s="515"/>
      <c r="N183" s="515"/>
      <c r="O183" s="515"/>
      <c r="P183" s="515"/>
      <c r="Q183" s="515"/>
      <c r="R183" s="515"/>
      <c r="S183" s="515"/>
      <c r="T183" s="515"/>
      <c r="U183" s="515"/>
      <c r="V183" s="515"/>
      <c r="W183" s="515"/>
      <c r="X183" s="515"/>
      <c r="Y183" s="515"/>
      <c r="Z183" s="515"/>
      <c r="AA183" s="515"/>
      <c r="AB183" s="515"/>
      <c r="AC183" s="515"/>
      <c r="AD183" s="515"/>
      <c r="AE183" s="515"/>
      <c r="AF183" s="515"/>
      <c r="AG183" s="515"/>
      <c r="AH183" s="515"/>
      <c r="AI183" s="515"/>
      <c r="AJ183" s="515"/>
      <c r="AK183" s="515"/>
      <c r="AL183" s="515"/>
    </row>
    <row r="184" spans="1:38" ht="12.75">
      <c r="A184" s="515"/>
      <c r="B184" s="515"/>
      <c r="C184" s="515"/>
      <c r="D184" s="515"/>
      <c r="E184" s="515"/>
      <c r="F184" s="515"/>
      <c r="G184" s="515"/>
      <c r="H184" s="515"/>
      <c r="I184" s="515"/>
      <c r="J184" s="515"/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F184" s="515"/>
      <c r="AG184" s="515"/>
      <c r="AH184" s="515"/>
      <c r="AI184" s="515"/>
      <c r="AJ184" s="515"/>
      <c r="AK184" s="515"/>
      <c r="AL184" s="515"/>
    </row>
    <row r="185" spans="1:38" ht="12.75">
      <c r="A185" s="515"/>
      <c r="B185" s="515"/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515"/>
      <c r="V185" s="515"/>
      <c r="W185" s="515"/>
      <c r="X185" s="515"/>
      <c r="Y185" s="515"/>
      <c r="Z185" s="515"/>
      <c r="AA185" s="515"/>
      <c r="AB185" s="515"/>
      <c r="AC185" s="515"/>
      <c r="AD185" s="515"/>
      <c r="AE185" s="515"/>
      <c r="AF185" s="515"/>
      <c r="AG185" s="515"/>
      <c r="AH185" s="515"/>
      <c r="AI185" s="515"/>
      <c r="AJ185" s="515"/>
      <c r="AK185" s="515"/>
      <c r="AL185" s="515"/>
    </row>
    <row r="186" spans="1:38" ht="12.75">
      <c r="A186" s="515"/>
      <c r="B186" s="515"/>
      <c r="C186" s="515"/>
      <c r="D186" s="515"/>
      <c r="E186" s="515"/>
      <c r="F186" s="515"/>
      <c r="G186" s="515"/>
      <c r="H186" s="515"/>
      <c r="I186" s="515"/>
      <c r="J186" s="515"/>
      <c r="K186" s="515"/>
      <c r="L186" s="515"/>
      <c r="M186" s="515"/>
      <c r="N186" s="515"/>
      <c r="O186" s="515"/>
      <c r="P186" s="515"/>
      <c r="Q186" s="515"/>
      <c r="R186" s="515"/>
      <c r="S186" s="515"/>
      <c r="T186" s="515"/>
      <c r="U186" s="515"/>
      <c r="V186" s="515"/>
      <c r="W186" s="515"/>
      <c r="X186" s="515"/>
      <c r="Y186" s="515"/>
      <c r="Z186" s="515"/>
      <c r="AA186" s="515"/>
      <c r="AB186" s="515"/>
      <c r="AC186" s="515"/>
      <c r="AD186" s="515"/>
      <c r="AE186" s="515"/>
      <c r="AF186" s="515"/>
      <c r="AG186" s="515"/>
      <c r="AH186" s="515"/>
      <c r="AI186" s="515"/>
      <c r="AJ186" s="515"/>
      <c r="AK186" s="515"/>
      <c r="AL186" s="515"/>
    </row>
    <row r="187" spans="1:38" ht="12.75">
      <c r="A187" s="515"/>
      <c r="B187" s="515"/>
      <c r="C187" s="515"/>
      <c r="D187" s="515"/>
      <c r="E187" s="515"/>
      <c r="F187" s="515"/>
      <c r="G187" s="515"/>
      <c r="H187" s="515"/>
      <c r="I187" s="515"/>
      <c r="J187" s="515"/>
      <c r="K187" s="515"/>
      <c r="L187" s="515"/>
      <c r="M187" s="515"/>
      <c r="N187" s="515"/>
      <c r="O187" s="515"/>
      <c r="P187" s="515"/>
      <c r="Q187" s="515"/>
      <c r="R187" s="515"/>
      <c r="S187" s="515"/>
      <c r="T187" s="515"/>
      <c r="U187" s="515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5"/>
      <c r="AJ187" s="515"/>
      <c r="AK187" s="515"/>
      <c r="AL187" s="515"/>
    </row>
    <row r="188" spans="1:38" ht="12.75">
      <c r="A188" s="515"/>
      <c r="B188" s="515"/>
      <c r="C188" s="515"/>
      <c r="D188" s="515"/>
      <c r="E188" s="515"/>
      <c r="F188" s="515"/>
      <c r="G188" s="515"/>
      <c r="H188" s="515"/>
      <c r="I188" s="515"/>
      <c r="J188" s="515"/>
      <c r="K188" s="515"/>
      <c r="L188" s="515"/>
      <c r="M188" s="515"/>
      <c r="N188" s="515"/>
      <c r="O188" s="515"/>
      <c r="P188" s="515"/>
      <c r="Q188" s="515"/>
      <c r="R188" s="515"/>
      <c r="S188" s="515"/>
      <c r="T188" s="515"/>
      <c r="U188" s="515"/>
      <c r="V188" s="515"/>
      <c r="W188" s="515"/>
      <c r="X188" s="515"/>
      <c r="Y188" s="515"/>
      <c r="Z188" s="515"/>
      <c r="AA188" s="515"/>
      <c r="AB188" s="515"/>
      <c r="AC188" s="515"/>
      <c r="AD188" s="515"/>
      <c r="AE188" s="515"/>
      <c r="AF188" s="515"/>
      <c r="AG188" s="515"/>
      <c r="AH188" s="515"/>
      <c r="AI188" s="515"/>
      <c r="AJ188" s="515"/>
      <c r="AK188" s="515"/>
      <c r="AL188" s="515"/>
    </row>
    <row r="189" spans="1:38" ht="12.75">
      <c r="A189" s="515"/>
      <c r="B189" s="515"/>
      <c r="C189" s="515"/>
      <c r="D189" s="515"/>
      <c r="E189" s="515"/>
      <c r="F189" s="515"/>
      <c r="G189" s="515"/>
      <c r="H189" s="515"/>
      <c r="I189" s="515"/>
      <c r="J189" s="515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5"/>
      <c r="AJ189" s="515"/>
      <c r="AK189" s="515"/>
      <c r="AL189" s="515"/>
    </row>
    <row r="190" spans="1:38" ht="12.75">
      <c r="A190" s="515"/>
      <c r="B190" s="515"/>
      <c r="C190" s="515"/>
      <c r="D190" s="515"/>
      <c r="E190" s="515"/>
      <c r="F190" s="515"/>
      <c r="G190" s="515"/>
      <c r="H190" s="515"/>
      <c r="I190" s="515"/>
      <c r="J190" s="515"/>
      <c r="K190" s="515"/>
      <c r="L190" s="515"/>
      <c r="M190" s="515"/>
      <c r="N190" s="515"/>
      <c r="O190" s="515"/>
      <c r="P190" s="515"/>
      <c r="Q190" s="515"/>
      <c r="R190" s="515"/>
      <c r="S190" s="515"/>
      <c r="T190" s="515"/>
      <c r="U190" s="515"/>
      <c r="V190" s="515"/>
      <c r="W190" s="515"/>
      <c r="X190" s="515"/>
      <c r="Y190" s="515"/>
      <c r="Z190" s="515"/>
      <c r="AA190" s="515"/>
      <c r="AB190" s="515"/>
      <c r="AC190" s="515"/>
      <c r="AD190" s="515"/>
      <c r="AE190" s="515"/>
      <c r="AF190" s="515"/>
      <c r="AG190" s="515"/>
      <c r="AH190" s="515"/>
      <c r="AI190" s="515"/>
      <c r="AJ190" s="515"/>
      <c r="AK190" s="515"/>
      <c r="AL190" s="515"/>
    </row>
    <row r="191" spans="1:38" ht="12.75">
      <c r="A191" s="515"/>
      <c r="B191" s="515"/>
      <c r="C191" s="515"/>
      <c r="D191" s="515"/>
      <c r="E191" s="515"/>
      <c r="F191" s="515"/>
      <c r="G191" s="515"/>
      <c r="H191" s="515"/>
      <c r="I191" s="515"/>
      <c r="J191" s="515"/>
      <c r="K191" s="515"/>
      <c r="L191" s="515"/>
      <c r="M191" s="515"/>
      <c r="N191" s="515"/>
      <c r="O191" s="515"/>
      <c r="P191" s="515"/>
      <c r="Q191" s="515"/>
      <c r="R191" s="515"/>
      <c r="S191" s="515"/>
      <c r="T191" s="515"/>
      <c r="U191" s="515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I191" s="515"/>
      <c r="AJ191" s="515"/>
      <c r="AK191" s="515"/>
      <c r="AL191" s="515"/>
    </row>
    <row r="192" spans="1:38" ht="12.75">
      <c r="A192" s="515"/>
      <c r="B192" s="515"/>
      <c r="C192" s="515"/>
      <c r="D192" s="515"/>
      <c r="E192" s="515"/>
      <c r="F192" s="515"/>
      <c r="G192" s="515"/>
      <c r="H192" s="515"/>
      <c r="I192" s="515"/>
      <c r="J192" s="515"/>
      <c r="K192" s="515"/>
      <c r="L192" s="515"/>
      <c r="M192" s="515"/>
      <c r="N192" s="515"/>
      <c r="O192" s="515"/>
      <c r="P192" s="515"/>
      <c r="Q192" s="515"/>
      <c r="R192" s="515"/>
      <c r="S192" s="515"/>
      <c r="T192" s="515"/>
      <c r="U192" s="515"/>
      <c r="V192" s="515"/>
      <c r="W192" s="515"/>
      <c r="X192" s="515"/>
      <c r="Y192" s="515"/>
      <c r="Z192" s="515"/>
      <c r="AA192" s="515"/>
      <c r="AB192" s="515"/>
      <c r="AC192" s="515"/>
      <c r="AD192" s="515"/>
      <c r="AE192" s="515"/>
      <c r="AF192" s="515"/>
      <c r="AG192" s="515"/>
      <c r="AH192" s="515"/>
      <c r="AI192" s="515"/>
      <c r="AJ192" s="515"/>
      <c r="AK192" s="515"/>
      <c r="AL192" s="515"/>
    </row>
    <row r="193" spans="1:38" ht="12.75">
      <c r="A193" s="515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515"/>
      <c r="M193" s="515"/>
      <c r="N193" s="515"/>
      <c r="O193" s="515"/>
      <c r="P193" s="515"/>
      <c r="Q193" s="515"/>
      <c r="R193" s="515"/>
      <c r="S193" s="515"/>
      <c r="T193" s="515"/>
      <c r="U193" s="515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5"/>
      <c r="AJ193" s="515"/>
      <c r="AK193" s="515"/>
      <c r="AL193" s="515"/>
    </row>
    <row r="194" spans="1:38" ht="12.75">
      <c r="A194" s="515"/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515"/>
      <c r="M194" s="515"/>
      <c r="N194" s="515"/>
      <c r="O194" s="515"/>
      <c r="P194" s="515"/>
      <c r="Q194" s="515"/>
      <c r="R194" s="515"/>
      <c r="S194" s="515"/>
      <c r="T194" s="515"/>
      <c r="U194" s="515"/>
      <c r="V194" s="515"/>
      <c r="W194" s="515"/>
      <c r="X194" s="515"/>
      <c r="Y194" s="515"/>
      <c r="Z194" s="515"/>
      <c r="AA194" s="515"/>
      <c r="AB194" s="515"/>
      <c r="AC194" s="515"/>
      <c r="AD194" s="515"/>
      <c r="AE194" s="515"/>
      <c r="AF194" s="515"/>
      <c r="AG194" s="515"/>
      <c r="AH194" s="515"/>
      <c r="AI194" s="515"/>
      <c r="AJ194" s="515"/>
      <c r="AK194" s="515"/>
      <c r="AL194" s="515"/>
    </row>
    <row r="195" spans="1:38" ht="12.75">
      <c r="A195" s="515"/>
      <c r="B195" s="515"/>
      <c r="C195" s="515"/>
      <c r="D195" s="515"/>
      <c r="E195" s="515"/>
      <c r="F195" s="515"/>
      <c r="G195" s="515"/>
      <c r="H195" s="515"/>
      <c r="I195" s="515"/>
      <c r="J195" s="515"/>
      <c r="K195" s="515"/>
      <c r="L195" s="515"/>
      <c r="M195" s="515"/>
      <c r="N195" s="515"/>
      <c r="O195" s="515"/>
      <c r="P195" s="515"/>
      <c r="Q195" s="515"/>
      <c r="R195" s="515"/>
      <c r="S195" s="515"/>
      <c r="T195" s="515"/>
      <c r="U195" s="515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I195" s="515"/>
      <c r="AJ195" s="515"/>
      <c r="AK195" s="515"/>
      <c r="AL195" s="515"/>
    </row>
    <row r="196" spans="1:38" ht="12.75">
      <c r="A196" s="515"/>
      <c r="B196" s="515"/>
      <c r="C196" s="515"/>
      <c r="D196" s="515"/>
      <c r="E196" s="515"/>
      <c r="F196" s="515"/>
      <c r="G196" s="515"/>
      <c r="H196" s="515"/>
      <c r="I196" s="515"/>
      <c r="J196" s="515"/>
      <c r="K196" s="515"/>
      <c r="L196" s="515"/>
      <c r="M196" s="515"/>
      <c r="N196" s="515"/>
      <c r="O196" s="515"/>
      <c r="P196" s="515"/>
      <c r="Q196" s="515"/>
      <c r="R196" s="515"/>
      <c r="S196" s="515"/>
      <c r="T196" s="515"/>
      <c r="U196" s="515"/>
      <c r="V196" s="515"/>
      <c r="W196" s="515"/>
      <c r="X196" s="515"/>
      <c r="Y196" s="515"/>
      <c r="Z196" s="515"/>
      <c r="AA196" s="515"/>
      <c r="AB196" s="515"/>
      <c r="AC196" s="515"/>
      <c r="AD196" s="515"/>
      <c r="AE196" s="515"/>
      <c r="AF196" s="515"/>
      <c r="AG196" s="515"/>
      <c r="AH196" s="515"/>
      <c r="AI196" s="515"/>
      <c r="AJ196" s="515"/>
      <c r="AK196" s="515"/>
      <c r="AL196" s="515"/>
    </row>
    <row r="197" spans="1:38" ht="12.75">
      <c r="A197" s="515"/>
      <c r="B197" s="515"/>
      <c r="C197" s="515"/>
      <c r="D197" s="515"/>
      <c r="E197" s="515"/>
      <c r="F197" s="515"/>
      <c r="G197" s="515"/>
      <c r="H197" s="515"/>
      <c r="I197" s="515"/>
      <c r="J197" s="515"/>
      <c r="K197" s="515"/>
      <c r="L197" s="515"/>
      <c r="M197" s="515"/>
      <c r="N197" s="515"/>
      <c r="O197" s="515"/>
      <c r="P197" s="515"/>
      <c r="Q197" s="515"/>
      <c r="R197" s="515"/>
      <c r="S197" s="515"/>
      <c r="T197" s="515"/>
      <c r="U197" s="515"/>
      <c r="V197" s="515"/>
      <c r="W197" s="515"/>
      <c r="X197" s="515"/>
      <c r="Y197" s="515"/>
      <c r="Z197" s="515"/>
      <c r="AA197" s="515"/>
      <c r="AB197" s="515"/>
      <c r="AC197" s="515"/>
      <c r="AD197" s="515"/>
      <c r="AE197" s="515"/>
      <c r="AF197" s="515"/>
      <c r="AG197" s="515"/>
      <c r="AH197" s="515"/>
      <c r="AI197" s="515"/>
      <c r="AJ197" s="515"/>
      <c r="AK197" s="515"/>
      <c r="AL197" s="515"/>
    </row>
    <row r="198" spans="1:38" ht="12.75">
      <c r="A198" s="515"/>
      <c r="B198" s="515"/>
      <c r="C198" s="515"/>
      <c r="D198" s="515"/>
      <c r="E198" s="515"/>
      <c r="F198" s="515"/>
      <c r="G198" s="515"/>
      <c r="H198" s="515"/>
      <c r="I198" s="515"/>
      <c r="J198" s="515"/>
      <c r="K198" s="515"/>
      <c r="L198" s="515"/>
      <c r="M198" s="515"/>
      <c r="N198" s="515"/>
      <c r="O198" s="515"/>
      <c r="P198" s="515"/>
      <c r="Q198" s="515"/>
      <c r="R198" s="515"/>
      <c r="S198" s="515"/>
      <c r="T198" s="515"/>
      <c r="U198" s="515"/>
      <c r="V198" s="515"/>
      <c r="W198" s="515"/>
      <c r="X198" s="515"/>
      <c r="Y198" s="515"/>
      <c r="Z198" s="515"/>
      <c r="AA198" s="515"/>
      <c r="AB198" s="515"/>
      <c r="AC198" s="515"/>
      <c r="AD198" s="515"/>
      <c r="AE198" s="515"/>
      <c r="AF198" s="515"/>
      <c r="AG198" s="515"/>
      <c r="AH198" s="515"/>
      <c r="AI198" s="515"/>
      <c r="AJ198" s="515"/>
      <c r="AK198" s="515"/>
      <c r="AL198" s="515"/>
    </row>
    <row r="199" spans="1:38" ht="12.75">
      <c r="A199" s="515"/>
      <c r="B199" s="515"/>
      <c r="C199" s="515"/>
      <c r="D199" s="515"/>
      <c r="E199" s="515"/>
      <c r="F199" s="515"/>
      <c r="G199" s="515"/>
      <c r="H199" s="515"/>
      <c r="I199" s="515"/>
      <c r="J199" s="515"/>
      <c r="K199" s="515"/>
      <c r="L199" s="515"/>
      <c r="M199" s="515"/>
      <c r="N199" s="515"/>
      <c r="O199" s="515"/>
      <c r="P199" s="515"/>
      <c r="Q199" s="515"/>
      <c r="R199" s="515"/>
      <c r="S199" s="515"/>
      <c r="T199" s="515"/>
      <c r="U199" s="515"/>
      <c r="V199" s="515"/>
      <c r="W199" s="515"/>
      <c r="X199" s="515"/>
      <c r="Y199" s="515"/>
      <c r="Z199" s="515"/>
      <c r="AA199" s="515"/>
      <c r="AB199" s="515"/>
      <c r="AC199" s="515"/>
      <c r="AD199" s="515"/>
      <c r="AE199" s="515"/>
      <c r="AF199" s="515"/>
      <c r="AG199" s="515"/>
      <c r="AH199" s="515"/>
      <c r="AI199" s="515"/>
      <c r="AJ199" s="515"/>
      <c r="AK199" s="515"/>
      <c r="AL199" s="515"/>
    </row>
    <row r="200" spans="1:38" ht="12.75">
      <c r="A200" s="515"/>
      <c r="B200" s="515"/>
      <c r="C200" s="515"/>
      <c r="D200" s="515"/>
      <c r="E200" s="515"/>
      <c r="F200" s="515"/>
      <c r="G200" s="515"/>
      <c r="H200" s="515"/>
      <c r="I200" s="515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515"/>
      <c r="U200" s="515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I200" s="515"/>
      <c r="AJ200" s="515"/>
      <c r="AK200" s="515"/>
      <c r="AL200" s="515"/>
    </row>
    <row r="201" spans="1:38" ht="12.75">
      <c r="A201" s="515"/>
      <c r="B201" s="515"/>
      <c r="C201" s="515"/>
      <c r="D201" s="515"/>
      <c r="E201" s="515"/>
      <c r="F201" s="515"/>
      <c r="G201" s="515"/>
      <c r="H201" s="515"/>
      <c r="I201" s="515"/>
      <c r="J201" s="515"/>
      <c r="K201" s="515"/>
      <c r="L201" s="515"/>
      <c r="M201" s="515"/>
      <c r="N201" s="515"/>
      <c r="O201" s="515"/>
      <c r="P201" s="515"/>
      <c r="Q201" s="515"/>
      <c r="R201" s="515"/>
      <c r="S201" s="515"/>
      <c r="T201" s="515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</row>
    <row r="202" spans="1:38" ht="12.75">
      <c r="A202" s="515"/>
      <c r="B202" s="515"/>
      <c r="C202" s="515"/>
      <c r="D202" s="515"/>
      <c r="E202" s="515"/>
      <c r="F202" s="515"/>
      <c r="G202" s="515"/>
      <c r="H202" s="515"/>
      <c r="I202" s="515"/>
      <c r="J202" s="515"/>
      <c r="K202" s="515"/>
      <c r="L202" s="515"/>
      <c r="M202" s="515"/>
      <c r="N202" s="515"/>
      <c r="O202" s="515"/>
      <c r="P202" s="515"/>
      <c r="Q202" s="515"/>
      <c r="R202" s="515"/>
      <c r="S202" s="515"/>
      <c r="T202" s="515"/>
      <c r="U202" s="515"/>
      <c r="V202" s="515"/>
      <c r="W202" s="515"/>
      <c r="X202" s="515"/>
      <c r="Y202" s="515"/>
      <c r="Z202" s="515"/>
      <c r="AA202" s="515"/>
      <c r="AB202" s="515"/>
      <c r="AC202" s="515"/>
      <c r="AD202" s="515"/>
      <c r="AE202" s="515"/>
      <c r="AF202" s="515"/>
      <c r="AG202" s="515"/>
      <c r="AH202" s="515"/>
      <c r="AI202" s="515"/>
      <c r="AJ202" s="515"/>
      <c r="AK202" s="515"/>
      <c r="AL202" s="515"/>
    </row>
    <row r="203" spans="1:38" ht="12.75">
      <c r="A203" s="515"/>
      <c r="B203" s="515"/>
      <c r="C203" s="515"/>
      <c r="D203" s="515"/>
      <c r="E203" s="515"/>
      <c r="F203" s="515"/>
      <c r="G203" s="515"/>
      <c r="H203" s="515"/>
      <c r="I203" s="515"/>
      <c r="J203" s="515"/>
      <c r="K203" s="515"/>
      <c r="L203" s="515"/>
      <c r="M203" s="515"/>
      <c r="N203" s="515"/>
      <c r="O203" s="515"/>
      <c r="P203" s="515"/>
      <c r="Q203" s="515"/>
      <c r="R203" s="515"/>
      <c r="S203" s="515"/>
      <c r="T203" s="515"/>
      <c r="U203" s="515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I203" s="515"/>
      <c r="AJ203" s="515"/>
      <c r="AK203" s="515"/>
      <c r="AL203" s="515"/>
    </row>
    <row r="204" spans="1:38" ht="12.75">
      <c r="A204" s="515"/>
      <c r="B204" s="515"/>
      <c r="C204" s="515"/>
      <c r="D204" s="515"/>
      <c r="E204" s="515"/>
      <c r="F204" s="515"/>
      <c r="G204" s="515"/>
      <c r="H204" s="515"/>
      <c r="I204" s="515"/>
      <c r="J204" s="515"/>
      <c r="K204" s="515"/>
      <c r="L204" s="515"/>
      <c r="M204" s="515"/>
      <c r="N204" s="515"/>
      <c r="O204" s="515"/>
      <c r="P204" s="515"/>
      <c r="Q204" s="515"/>
      <c r="R204" s="515"/>
      <c r="S204" s="515"/>
      <c r="T204" s="515"/>
      <c r="U204" s="515"/>
      <c r="V204" s="515"/>
      <c r="W204" s="515"/>
      <c r="X204" s="515"/>
      <c r="Y204" s="515"/>
      <c r="Z204" s="515"/>
      <c r="AA204" s="515"/>
      <c r="AB204" s="515"/>
      <c r="AC204" s="515"/>
      <c r="AD204" s="515"/>
      <c r="AE204" s="515"/>
      <c r="AF204" s="515"/>
      <c r="AG204" s="515"/>
      <c r="AH204" s="515"/>
      <c r="AI204" s="515"/>
      <c r="AJ204" s="515"/>
      <c r="AK204" s="515"/>
      <c r="AL204" s="515"/>
    </row>
    <row r="205" spans="1:38" ht="12.75">
      <c r="A205" s="515"/>
      <c r="B205" s="515"/>
      <c r="C205" s="515"/>
      <c r="D205" s="515"/>
      <c r="E205" s="515"/>
      <c r="F205" s="515"/>
      <c r="G205" s="515"/>
      <c r="H205" s="515"/>
      <c r="I205" s="515"/>
      <c r="J205" s="515"/>
      <c r="K205" s="515"/>
      <c r="L205" s="515"/>
      <c r="M205" s="515"/>
      <c r="N205" s="515"/>
      <c r="O205" s="515"/>
      <c r="P205" s="515"/>
      <c r="Q205" s="515"/>
      <c r="R205" s="515"/>
      <c r="S205" s="515"/>
      <c r="T205" s="515"/>
      <c r="U205" s="515"/>
      <c r="V205" s="515"/>
      <c r="W205" s="515"/>
      <c r="X205" s="515"/>
      <c r="Y205" s="515"/>
      <c r="Z205" s="515"/>
      <c r="AA205" s="515"/>
      <c r="AB205" s="515"/>
      <c r="AC205" s="515"/>
      <c r="AD205" s="515"/>
      <c r="AE205" s="515"/>
      <c r="AF205" s="515"/>
      <c r="AG205" s="515"/>
      <c r="AH205" s="515"/>
      <c r="AI205" s="515"/>
      <c r="AJ205" s="515"/>
      <c r="AK205" s="515"/>
      <c r="AL205" s="515"/>
    </row>
    <row r="206" spans="1:38" ht="12.75">
      <c r="A206" s="515"/>
      <c r="B206" s="515"/>
      <c r="C206" s="515"/>
      <c r="D206" s="515"/>
      <c r="E206" s="515"/>
      <c r="F206" s="515"/>
      <c r="G206" s="515"/>
      <c r="H206" s="515"/>
      <c r="I206" s="515"/>
      <c r="J206" s="515"/>
      <c r="K206" s="515"/>
      <c r="L206" s="515"/>
      <c r="M206" s="515"/>
      <c r="N206" s="515"/>
      <c r="O206" s="515"/>
      <c r="P206" s="515"/>
      <c r="Q206" s="515"/>
      <c r="R206" s="515"/>
      <c r="S206" s="515"/>
      <c r="T206" s="515"/>
      <c r="U206" s="515"/>
      <c r="V206" s="515"/>
      <c r="W206" s="515"/>
      <c r="X206" s="515"/>
      <c r="Y206" s="515"/>
      <c r="Z206" s="515"/>
      <c r="AA206" s="515"/>
      <c r="AB206" s="515"/>
      <c r="AC206" s="515"/>
      <c r="AD206" s="515"/>
      <c r="AE206" s="515"/>
      <c r="AF206" s="515"/>
      <c r="AG206" s="515"/>
      <c r="AH206" s="515"/>
      <c r="AI206" s="515"/>
      <c r="AJ206" s="515"/>
      <c r="AK206" s="515"/>
      <c r="AL206" s="515"/>
    </row>
    <row r="207" spans="1:38" ht="12.75">
      <c r="A207" s="515"/>
      <c r="B207" s="515"/>
      <c r="C207" s="515"/>
      <c r="D207" s="515"/>
      <c r="E207" s="515"/>
      <c r="F207" s="515"/>
      <c r="G207" s="515"/>
      <c r="H207" s="515"/>
      <c r="I207" s="515"/>
      <c r="J207" s="515"/>
      <c r="K207" s="515"/>
      <c r="L207" s="515"/>
      <c r="M207" s="515"/>
      <c r="N207" s="515"/>
      <c r="O207" s="515"/>
      <c r="P207" s="515"/>
      <c r="Q207" s="515"/>
      <c r="R207" s="515"/>
      <c r="S207" s="515"/>
      <c r="T207" s="515"/>
      <c r="U207" s="515"/>
      <c r="V207" s="515"/>
      <c r="W207" s="515"/>
      <c r="X207" s="515"/>
      <c r="Y207" s="515"/>
      <c r="Z207" s="515"/>
      <c r="AA207" s="515"/>
      <c r="AB207" s="515"/>
      <c r="AC207" s="515"/>
      <c r="AD207" s="515"/>
      <c r="AE207" s="515"/>
      <c r="AF207" s="515"/>
      <c r="AG207" s="515"/>
      <c r="AH207" s="515"/>
      <c r="AI207" s="515"/>
      <c r="AJ207" s="515"/>
      <c r="AK207" s="515"/>
      <c r="AL207" s="515"/>
    </row>
    <row r="208" spans="1:38" ht="12.75">
      <c r="A208" s="515"/>
      <c r="B208" s="515"/>
      <c r="C208" s="515"/>
      <c r="D208" s="515"/>
      <c r="E208" s="515"/>
      <c r="F208" s="515"/>
      <c r="G208" s="515"/>
      <c r="H208" s="515"/>
      <c r="I208" s="515"/>
      <c r="J208" s="515"/>
      <c r="K208" s="515"/>
      <c r="L208" s="515"/>
      <c r="M208" s="515"/>
      <c r="N208" s="515"/>
      <c r="O208" s="515"/>
      <c r="P208" s="515"/>
      <c r="Q208" s="515"/>
      <c r="R208" s="515"/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</row>
    <row r="209" spans="1:38" ht="12.75">
      <c r="A209" s="515"/>
      <c r="B209" s="515"/>
      <c r="C209" s="515"/>
      <c r="D209" s="515"/>
      <c r="E209" s="515"/>
      <c r="F209" s="515"/>
      <c r="G209" s="515"/>
      <c r="H209" s="515"/>
      <c r="I209" s="515"/>
      <c r="J209" s="515"/>
      <c r="K209" s="515"/>
      <c r="L209" s="515"/>
      <c r="M209" s="515"/>
      <c r="N209" s="515"/>
      <c r="O209" s="515"/>
      <c r="P209" s="515"/>
      <c r="Q209" s="515"/>
      <c r="R209" s="515"/>
      <c r="S209" s="515"/>
      <c r="T209" s="515"/>
      <c r="U209" s="515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I209" s="515"/>
      <c r="AJ209" s="515"/>
      <c r="AK209" s="515"/>
      <c r="AL209" s="515"/>
    </row>
    <row r="210" spans="1:38" ht="12.75">
      <c r="A210" s="515"/>
      <c r="B210" s="515"/>
      <c r="C210" s="515"/>
      <c r="D210" s="515"/>
      <c r="E210" s="515"/>
      <c r="F210" s="515"/>
      <c r="G210" s="515"/>
      <c r="H210" s="515"/>
      <c r="I210" s="515"/>
      <c r="J210" s="515"/>
      <c r="K210" s="515"/>
      <c r="L210" s="515"/>
      <c r="M210" s="515"/>
      <c r="N210" s="515"/>
      <c r="O210" s="515"/>
      <c r="P210" s="515"/>
      <c r="Q210" s="515"/>
      <c r="R210" s="515"/>
      <c r="S210" s="515"/>
      <c r="T210" s="515"/>
      <c r="U210" s="515"/>
      <c r="V210" s="515"/>
      <c r="W210" s="515"/>
      <c r="X210" s="515"/>
      <c r="Y210" s="515"/>
      <c r="Z210" s="515"/>
      <c r="AA210" s="515"/>
      <c r="AB210" s="515"/>
      <c r="AC210" s="515"/>
      <c r="AD210" s="515"/>
      <c r="AE210" s="515"/>
      <c r="AF210" s="515"/>
      <c r="AG210" s="515"/>
      <c r="AH210" s="515"/>
      <c r="AI210" s="515"/>
      <c r="AJ210" s="515"/>
      <c r="AK210" s="515"/>
      <c r="AL210" s="515"/>
    </row>
    <row r="211" spans="1:38" ht="12.75">
      <c r="A211" s="515"/>
      <c r="B211" s="515"/>
      <c r="C211" s="515"/>
      <c r="D211" s="515"/>
      <c r="E211" s="515"/>
      <c r="F211" s="515"/>
      <c r="G211" s="515"/>
      <c r="H211" s="515"/>
      <c r="I211" s="515"/>
      <c r="J211" s="515"/>
      <c r="K211" s="515"/>
      <c r="L211" s="515"/>
      <c r="M211" s="515"/>
      <c r="N211" s="515"/>
      <c r="O211" s="515"/>
      <c r="P211" s="515"/>
      <c r="Q211" s="515"/>
      <c r="R211" s="515"/>
      <c r="S211" s="515"/>
      <c r="T211" s="515"/>
      <c r="U211" s="515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I211" s="515"/>
      <c r="AJ211" s="515"/>
      <c r="AK211" s="515"/>
      <c r="AL211" s="515"/>
    </row>
    <row r="212" spans="1:38" ht="12.75">
      <c r="A212" s="515"/>
      <c r="B212" s="515"/>
      <c r="C212" s="515"/>
      <c r="D212" s="515"/>
      <c r="E212" s="515"/>
      <c r="F212" s="515"/>
      <c r="G212" s="515"/>
      <c r="H212" s="515"/>
      <c r="I212" s="515"/>
      <c r="J212" s="515"/>
      <c r="K212" s="515"/>
      <c r="L212" s="515"/>
      <c r="M212" s="515"/>
      <c r="N212" s="515"/>
      <c r="O212" s="515"/>
      <c r="P212" s="515"/>
      <c r="Q212" s="515"/>
      <c r="R212" s="515"/>
      <c r="S212" s="515"/>
      <c r="T212" s="515"/>
      <c r="U212" s="515"/>
      <c r="V212" s="515"/>
      <c r="W212" s="515"/>
      <c r="X212" s="515"/>
      <c r="Y212" s="515"/>
      <c r="Z212" s="515"/>
      <c r="AA212" s="515"/>
      <c r="AB212" s="515"/>
      <c r="AC212" s="515"/>
      <c r="AD212" s="515"/>
      <c r="AE212" s="515"/>
      <c r="AF212" s="515"/>
      <c r="AG212" s="515"/>
      <c r="AH212" s="515"/>
      <c r="AI212" s="515"/>
      <c r="AJ212" s="515"/>
      <c r="AK212" s="515"/>
      <c r="AL212" s="515"/>
    </row>
    <row r="213" spans="1:38" ht="12.75">
      <c r="A213" s="515"/>
      <c r="B213" s="515"/>
      <c r="C213" s="515"/>
      <c r="D213" s="515"/>
      <c r="E213" s="515"/>
      <c r="F213" s="515"/>
      <c r="G213" s="515"/>
      <c r="H213" s="515"/>
      <c r="I213" s="515"/>
      <c r="J213" s="515"/>
      <c r="K213" s="515"/>
      <c r="L213" s="515"/>
      <c r="M213" s="515"/>
      <c r="N213" s="515"/>
      <c r="O213" s="515"/>
      <c r="P213" s="515"/>
      <c r="Q213" s="515"/>
      <c r="R213" s="515"/>
      <c r="S213" s="515"/>
      <c r="T213" s="515"/>
      <c r="U213" s="515"/>
      <c r="V213" s="515"/>
      <c r="W213" s="515"/>
      <c r="X213" s="515"/>
      <c r="Y213" s="515"/>
      <c r="Z213" s="515"/>
      <c r="AA213" s="515"/>
      <c r="AB213" s="515"/>
      <c r="AC213" s="515"/>
      <c r="AD213" s="515"/>
      <c r="AE213" s="515"/>
      <c r="AF213" s="515"/>
      <c r="AG213" s="515"/>
      <c r="AH213" s="515"/>
      <c r="AI213" s="515"/>
      <c r="AJ213" s="515"/>
      <c r="AK213" s="515"/>
      <c r="AL213" s="515"/>
    </row>
    <row r="214" spans="1:38" ht="12.75">
      <c r="A214" s="515"/>
      <c r="B214" s="515"/>
      <c r="C214" s="515"/>
      <c r="D214" s="515"/>
      <c r="E214" s="515"/>
      <c r="F214" s="515"/>
      <c r="G214" s="515"/>
      <c r="H214" s="515"/>
      <c r="I214" s="515"/>
      <c r="J214" s="515"/>
      <c r="K214" s="515"/>
      <c r="L214" s="515"/>
      <c r="M214" s="515"/>
      <c r="N214" s="515"/>
      <c r="O214" s="515"/>
      <c r="P214" s="515"/>
      <c r="Q214" s="515"/>
      <c r="R214" s="515"/>
      <c r="S214" s="515"/>
      <c r="T214" s="515"/>
      <c r="U214" s="515"/>
      <c r="V214" s="515"/>
      <c r="W214" s="515"/>
      <c r="X214" s="515"/>
      <c r="Y214" s="515"/>
      <c r="Z214" s="515"/>
      <c r="AA214" s="515"/>
      <c r="AB214" s="515"/>
      <c r="AC214" s="515"/>
      <c r="AD214" s="515"/>
      <c r="AE214" s="515"/>
      <c r="AF214" s="515"/>
      <c r="AG214" s="515"/>
      <c r="AH214" s="515"/>
      <c r="AI214" s="515"/>
      <c r="AJ214" s="515"/>
      <c r="AK214" s="515"/>
      <c r="AL214" s="515"/>
    </row>
    <row r="215" spans="1:38" ht="12.75">
      <c r="A215" s="515"/>
      <c r="B215" s="515"/>
      <c r="C215" s="515"/>
      <c r="D215" s="515"/>
      <c r="E215" s="515"/>
      <c r="F215" s="515"/>
      <c r="G215" s="515"/>
      <c r="H215" s="515"/>
      <c r="I215" s="515"/>
      <c r="J215" s="515"/>
      <c r="K215" s="515"/>
      <c r="L215" s="515"/>
      <c r="M215" s="515"/>
      <c r="N215" s="515"/>
      <c r="O215" s="515"/>
      <c r="P215" s="515"/>
      <c r="Q215" s="515"/>
      <c r="R215" s="515"/>
      <c r="S215" s="515"/>
      <c r="T215" s="515"/>
      <c r="U215" s="515"/>
      <c r="V215" s="515"/>
      <c r="W215" s="515"/>
      <c r="X215" s="515"/>
      <c r="Y215" s="515"/>
      <c r="Z215" s="515"/>
      <c r="AA215" s="515"/>
      <c r="AB215" s="515"/>
      <c r="AC215" s="515"/>
      <c r="AD215" s="515"/>
      <c r="AE215" s="515"/>
      <c r="AF215" s="515"/>
      <c r="AG215" s="515"/>
      <c r="AH215" s="515"/>
      <c r="AI215" s="515"/>
      <c r="AJ215" s="515"/>
      <c r="AK215" s="515"/>
      <c r="AL215" s="515"/>
    </row>
    <row r="216" spans="1:38" ht="12.75">
      <c r="A216" s="515"/>
      <c r="B216" s="515"/>
      <c r="C216" s="515"/>
      <c r="D216" s="515"/>
      <c r="E216" s="515"/>
      <c r="F216" s="515"/>
      <c r="G216" s="515"/>
      <c r="H216" s="515"/>
      <c r="I216" s="515"/>
      <c r="J216" s="515"/>
      <c r="K216" s="515"/>
      <c r="L216" s="515"/>
      <c r="M216" s="515"/>
      <c r="N216" s="515"/>
      <c r="O216" s="515"/>
      <c r="P216" s="515"/>
      <c r="Q216" s="515"/>
      <c r="R216" s="515"/>
      <c r="S216" s="515"/>
      <c r="T216" s="515"/>
      <c r="U216" s="515"/>
      <c r="V216" s="515"/>
      <c r="W216" s="515"/>
      <c r="X216" s="515"/>
      <c r="Y216" s="515"/>
      <c r="Z216" s="515"/>
      <c r="AA216" s="515"/>
      <c r="AB216" s="515"/>
      <c r="AC216" s="515"/>
      <c r="AD216" s="515"/>
      <c r="AE216" s="515"/>
      <c r="AF216" s="515"/>
      <c r="AG216" s="515"/>
      <c r="AH216" s="515"/>
      <c r="AI216" s="515"/>
      <c r="AJ216" s="515"/>
      <c r="AK216" s="515"/>
      <c r="AL216" s="515"/>
    </row>
  </sheetData>
  <printOptions horizontalCentered="1"/>
  <pageMargins left="0" right="0" top="0.7" bottom="0.984251968503937" header="0.37" footer="0.5118110236220472"/>
  <pageSetup horizontalDpi="600" verticalDpi="600" orientation="landscape" paperSize="9" scale="90" r:id="rId1"/>
  <headerFooter alignWithMargins="0">
    <oddHeader xml:space="preserve">&amp;R&amp;"Arial CE,tučné\&amp;12Příloha č. 8&amp;"Arial CE,obyčejné\&amp;10
       </oddHeader>
    <oddFooter>&amp;C&amp;P+20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E8" sqref="E8"/>
    </sheetView>
  </sheetViews>
  <sheetFormatPr defaultColWidth="9.00390625" defaultRowHeight="12.75"/>
  <cols>
    <col min="1" max="1" width="12.375" style="0" customWidth="1"/>
    <col min="2" max="2" width="26.875" style="0" customWidth="1"/>
    <col min="3" max="3" width="17.375" style="0" customWidth="1"/>
    <col min="4" max="4" width="7.25390625" style="0" customWidth="1"/>
    <col min="5" max="5" width="19.375" style="0" customWidth="1"/>
    <col min="6" max="6" width="12.375" style="0" customWidth="1"/>
    <col min="7" max="7" width="10.00390625" style="0" customWidth="1"/>
    <col min="8" max="8" width="15.75390625" style="0" customWidth="1"/>
    <col min="9" max="9" width="2.00390625" style="0" customWidth="1"/>
    <col min="10" max="10" width="21.75390625" style="0" customWidth="1"/>
    <col min="11" max="12" width="13.875" style="0" customWidth="1"/>
    <col min="13" max="13" width="14.25390625" style="0" customWidth="1"/>
    <col min="14" max="14" width="13.875" style="0" customWidth="1"/>
    <col min="15" max="15" width="9.625" style="0" customWidth="1"/>
    <col min="16" max="16" width="17.75390625" style="0" customWidth="1"/>
    <col min="17" max="17" width="17.00390625" style="0" customWidth="1"/>
  </cols>
  <sheetData>
    <row r="1" spans="8:17" ht="12.75">
      <c r="H1" s="511" t="s">
        <v>919</v>
      </c>
      <c r="I1" s="511"/>
      <c r="Q1" s="511" t="s">
        <v>920</v>
      </c>
    </row>
    <row r="3" spans="1:10" ht="12.75">
      <c r="A3" t="s">
        <v>921</v>
      </c>
      <c r="J3" t="s">
        <v>921</v>
      </c>
    </row>
    <row r="5" spans="1:10" ht="12.75">
      <c r="A5" t="s">
        <v>922</v>
      </c>
      <c r="J5" t="s">
        <v>923</v>
      </c>
    </row>
    <row r="8" spans="8:17" ht="13.5" thickBot="1">
      <c r="H8" s="511" t="s">
        <v>924</v>
      </c>
      <c r="I8" s="511"/>
      <c r="Q8" s="511" t="s">
        <v>925</v>
      </c>
    </row>
    <row r="9" spans="1:17" ht="12.75">
      <c r="A9" s="542"/>
      <c r="B9" s="543"/>
      <c r="C9" s="543"/>
      <c r="D9" s="543"/>
      <c r="E9" s="543"/>
      <c r="F9" s="543" t="s">
        <v>926</v>
      </c>
      <c r="G9" s="543" t="s">
        <v>927</v>
      </c>
      <c r="H9" s="544"/>
      <c r="I9" s="545"/>
      <c r="J9" s="542"/>
      <c r="K9" s="543"/>
      <c r="L9" s="543"/>
      <c r="M9" s="543"/>
      <c r="N9" s="543"/>
      <c r="O9" s="543" t="s">
        <v>928</v>
      </c>
      <c r="P9" s="543"/>
      <c r="Q9" s="544"/>
    </row>
    <row r="10" spans="1:17" ht="12.75">
      <c r="A10" s="546" t="s">
        <v>929</v>
      </c>
      <c r="B10" s="547" t="s">
        <v>930</v>
      </c>
      <c r="C10" s="547" t="s">
        <v>931</v>
      </c>
      <c r="D10" s="547" t="s">
        <v>932</v>
      </c>
      <c r="E10" s="547" t="s">
        <v>933</v>
      </c>
      <c r="F10" s="547" t="s">
        <v>934</v>
      </c>
      <c r="G10" s="547" t="s">
        <v>935</v>
      </c>
      <c r="H10" s="548" t="s">
        <v>936</v>
      </c>
      <c r="I10" s="545"/>
      <c r="J10" s="546" t="s">
        <v>929</v>
      </c>
      <c r="K10" s="547" t="s">
        <v>937</v>
      </c>
      <c r="L10" s="547" t="s">
        <v>938</v>
      </c>
      <c r="M10" s="547" t="s">
        <v>939</v>
      </c>
      <c r="N10" s="547" t="s">
        <v>940</v>
      </c>
      <c r="O10" s="547" t="s">
        <v>941</v>
      </c>
      <c r="P10" s="547" t="s">
        <v>942</v>
      </c>
      <c r="Q10" s="548" t="s">
        <v>943</v>
      </c>
    </row>
    <row r="11" spans="1:17" ht="13.5" thickBot="1">
      <c r="A11" s="549"/>
      <c r="B11" s="550"/>
      <c r="C11" s="550"/>
      <c r="D11" s="550"/>
      <c r="E11" s="550"/>
      <c r="F11" s="550"/>
      <c r="G11" s="550" t="s">
        <v>944</v>
      </c>
      <c r="H11" s="551"/>
      <c r="I11" s="545"/>
      <c r="J11" s="549"/>
      <c r="K11" s="550"/>
      <c r="L11" s="550"/>
      <c r="M11" s="550"/>
      <c r="N11" s="550"/>
      <c r="O11" s="550"/>
      <c r="P11" s="550"/>
      <c r="Q11" s="551"/>
    </row>
    <row r="12" spans="1:17" ht="13.5" thickBot="1">
      <c r="A12" s="552"/>
      <c r="B12" s="553">
        <v>1</v>
      </c>
      <c r="C12" s="554">
        <v>2</v>
      </c>
      <c r="D12" s="554">
        <v>3</v>
      </c>
      <c r="E12" s="554">
        <v>4</v>
      </c>
      <c r="F12" s="554">
        <v>5</v>
      </c>
      <c r="G12" s="554">
        <v>6</v>
      </c>
      <c r="H12" s="555">
        <v>7</v>
      </c>
      <c r="I12" s="545"/>
      <c r="J12" s="552"/>
      <c r="K12" s="553">
        <v>1</v>
      </c>
      <c r="L12" s="554">
        <v>2</v>
      </c>
      <c r="M12" s="554">
        <v>3</v>
      </c>
      <c r="N12" s="554">
        <v>4</v>
      </c>
      <c r="O12" s="554">
        <v>5</v>
      </c>
      <c r="P12" s="554">
        <v>6</v>
      </c>
      <c r="Q12" s="555">
        <v>7</v>
      </c>
    </row>
    <row r="13" spans="1:17" ht="15" customHeight="1">
      <c r="A13" s="556" t="s">
        <v>945</v>
      </c>
      <c r="B13" s="557" t="s">
        <v>946</v>
      </c>
      <c r="C13" s="558"/>
      <c r="D13" s="558"/>
      <c r="E13" s="556"/>
      <c r="F13" s="556"/>
      <c r="G13" s="556"/>
      <c r="H13" s="559"/>
      <c r="I13" s="560"/>
      <c r="J13" s="559" t="s">
        <v>945</v>
      </c>
      <c r="K13" s="561">
        <v>2005</v>
      </c>
      <c r="L13" s="558"/>
      <c r="M13" s="562">
        <v>0</v>
      </c>
      <c r="N13" s="556"/>
      <c r="O13" s="562">
        <v>0</v>
      </c>
      <c r="P13" s="556"/>
      <c r="Q13" s="556"/>
    </row>
    <row r="14" spans="1:17" ht="15" customHeight="1">
      <c r="A14" s="556"/>
      <c r="B14" s="557" t="s">
        <v>947</v>
      </c>
      <c r="C14" s="563">
        <v>30000</v>
      </c>
      <c r="D14" s="564" t="s">
        <v>948</v>
      </c>
      <c r="E14" s="556" t="s">
        <v>949</v>
      </c>
      <c r="F14" s="565" t="s">
        <v>950</v>
      </c>
      <c r="G14" s="566">
        <v>0.0282</v>
      </c>
      <c r="H14" s="547" t="s">
        <v>951</v>
      </c>
      <c r="I14" s="545"/>
      <c r="J14" s="567"/>
      <c r="K14" s="567"/>
      <c r="L14" s="568"/>
      <c r="M14" s="569"/>
      <c r="N14" s="567"/>
      <c r="O14" s="570"/>
      <c r="P14" s="571"/>
      <c r="Q14" s="569"/>
    </row>
    <row r="15" spans="1:17" ht="15" customHeight="1">
      <c r="A15" s="556"/>
      <c r="B15" s="557" t="s">
        <v>952</v>
      </c>
      <c r="C15" s="563"/>
      <c r="D15" s="558"/>
      <c r="E15" s="556"/>
      <c r="F15" s="556"/>
      <c r="G15" s="556"/>
      <c r="H15" s="556"/>
      <c r="I15" s="560"/>
      <c r="J15" s="567"/>
      <c r="K15" s="567"/>
      <c r="L15" s="568"/>
      <c r="M15" s="567"/>
      <c r="N15" s="567"/>
      <c r="O15" s="567"/>
      <c r="P15" s="567"/>
      <c r="Q15" s="567"/>
    </row>
    <row r="16" spans="1:17" ht="15" customHeight="1">
      <c r="A16" s="558"/>
      <c r="B16" s="572"/>
      <c r="C16" s="573"/>
      <c r="D16" s="572"/>
      <c r="E16" s="572"/>
      <c r="F16" s="572"/>
      <c r="G16" s="572"/>
      <c r="H16" s="572"/>
      <c r="I16" s="560"/>
      <c r="J16" s="567"/>
      <c r="K16" s="567"/>
      <c r="L16" s="568"/>
      <c r="M16" s="567"/>
      <c r="N16" s="567"/>
      <c r="O16" s="567"/>
      <c r="P16" s="567"/>
      <c r="Q16" s="567"/>
    </row>
    <row r="17" spans="1:17" ht="15" customHeight="1">
      <c r="A17" s="558"/>
      <c r="B17" s="574" t="s">
        <v>953</v>
      </c>
      <c r="C17" s="575">
        <v>9597</v>
      </c>
      <c r="D17" s="576" t="s">
        <v>948</v>
      </c>
      <c r="E17" s="556" t="s">
        <v>954</v>
      </c>
      <c r="F17" s="577">
        <v>41639</v>
      </c>
      <c r="G17" s="578">
        <v>0.02</v>
      </c>
      <c r="H17" s="576" t="s">
        <v>955</v>
      </c>
      <c r="I17" s="545"/>
      <c r="J17" s="567"/>
      <c r="K17" s="567"/>
      <c r="L17" s="568"/>
      <c r="M17" s="569"/>
      <c r="N17" s="567"/>
      <c r="O17" s="579"/>
      <c r="P17" s="571"/>
      <c r="Q17" s="569"/>
    </row>
    <row r="18" spans="1:17" ht="15" customHeight="1">
      <c r="A18" s="556"/>
      <c r="B18" s="557"/>
      <c r="C18" s="573"/>
      <c r="D18" s="580"/>
      <c r="E18" s="572"/>
      <c r="F18" s="572"/>
      <c r="G18" s="572"/>
      <c r="H18" s="572"/>
      <c r="I18" s="560"/>
      <c r="J18" s="567"/>
      <c r="K18" s="567"/>
      <c r="L18" s="568"/>
      <c r="M18" s="567"/>
      <c r="N18" s="567"/>
      <c r="O18" s="567"/>
      <c r="P18" s="567"/>
      <c r="Q18" s="567"/>
    </row>
    <row r="19" spans="1:17" ht="15" customHeight="1">
      <c r="A19" s="574"/>
      <c r="B19" s="581" t="s">
        <v>956</v>
      </c>
      <c r="C19" s="582">
        <v>149319</v>
      </c>
      <c r="D19" s="583" t="s">
        <v>948</v>
      </c>
      <c r="E19" s="574" t="s">
        <v>949</v>
      </c>
      <c r="F19" s="577">
        <v>42735</v>
      </c>
      <c r="G19" s="578">
        <v>0.0222</v>
      </c>
      <c r="H19" s="547" t="s">
        <v>951</v>
      </c>
      <c r="I19" s="545"/>
      <c r="J19" s="567"/>
      <c r="K19" s="567"/>
      <c r="L19" s="568"/>
      <c r="M19" s="569"/>
      <c r="N19" s="567"/>
      <c r="O19" s="579"/>
      <c r="P19" s="571"/>
      <c r="Q19" s="569"/>
    </row>
    <row r="20" spans="1:17" ht="15" customHeight="1">
      <c r="A20" s="574"/>
      <c r="B20" s="574"/>
      <c r="C20" s="584"/>
      <c r="D20" s="567"/>
      <c r="E20" s="574"/>
      <c r="F20" s="567"/>
      <c r="G20" s="567"/>
      <c r="H20" s="567"/>
      <c r="I20" s="560"/>
      <c r="J20" s="574"/>
      <c r="K20" s="574"/>
      <c r="L20" s="584"/>
      <c r="M20" s="567"/>
      <c r="N20" s="574"/>
      <c r="O20" s="567"/>
      <c r="P20" s="567"/>
      <c r="Q20" s="567"/>
    </row>
    <row r="21" spans="1:17" ht="15" customHeight="1">
      <c r="A21" s="567"/>
      <c r="B21" s="567"/>
      <c r="C21" s="568"/>
      <c r="D21" s="567"/>
      <c r="E21" s="567"/>
      <c r="F21" s="567"/>
      <c r="G21" s="567"/>
      <c r="H21" s="567"/>
      <c r="I21" s="560"/>
      <c r="J21" s="567"/>
      <c r="K21" s="567"/>
      <c r="L21" s="568"/>
      <c r="M21" s="567"/>
      <c r="N21" s="567"/>
      <c r="O21" s="567"/>
      <c r="P21" s="567"/>
      <c r="Q21" s="567"/>
    </row>
    <row r="22" spans="1:17" ht="15" customHeight="1">
      <c r="A22" s="567"/>
      <c r="B22" s="567"/>
      <c r="C22" s="568"/>
      <c r="D22" s="567"/>
      <c r="E22" s="567"/>
      <c r="F22" s="567"/>
      <c r="G22" s="567"/>
      <c r="H22" s="567"/>
      <c r="I22" s="560"/>
      <c r="J22" s="567"/>
      <c r="K22" s="567"/>
      <c r="L22" s="568"/>
      <c r="M22" s="567"/>
      <c r="N22" s="567"/>
      <c r="O22" s="567"/>
      <c r="P22" s="567"/>
      <c r="Q22" s="567"/>
    </row>
    <row r="23" spans="1:17" ht="15" customHeight="1">
      <c r="A23" s="567"/>
      <c r="B23" s="567"/>
      <c r="C23" s="568"/>
      <c r="D23" s="567"/>
      <c r="E23" s="567"/>
      <c r="F23" s="567"/>
      <c r="G23" s="567"/>
      <c r="H23" s="567"/>
      <c r="I23" s="560"/>
      <c r="J23" s="567"/>
      <c r="K23" s="567"/>
      <c r="L23" s="568"/>
      <c r="M23" s="567"/>
      <c r="N23" s="567"/>
      <c r="O23" s="567"/>
      <c r="P23" s="567"/>
      <c r="Q23" s="567"/>
    </row>
    <row r="24" spans="1:17" ht="15" customHeight="1">
      <c r="A24" s="567"/>
      <c r="B24" s="567"/>
      <c r="C24" s="568"/>
      <c r="D24" s="567"/>
      <c r="E24" s="567"/>
      <c r="F24" s="567"/>
      <c r="G24" s="567"/>
      <c r="H24" s="567"/>
      <c r="I24" s="560"/>
      <c r="J24" s="567"/>
      <c r="K24" s="567"/>
      <c r="L24" s="568"/>
      <c r="M24" s="567"/>
      <c r="N24" s="567"/>
      <c r="O24" s="567"/>
      <c r="P24" s="567"/>
      <c r="Q24" s="567"/>
    </row>
    <row r="25" spans="1:17" ht="15" customHeight="1">
      <c r="A25" s="567"/>
      <c r="B25" s="567"/>
      <c r="C25" s="568"/>
      <c r="D25" s="567"/>
      <c r="E25" s="567"/>
      <c r="F25" s="567"/>
      <c r="G25" s="567"/>
      <c r="H25" s="567"/>
      <c r="I25" s="560"/>
      <c r="J25" s="567"/>
      <c r="K25" s="567"/>
      <c r="L25" s="568"/>
      <c r="M25" s="567"/>
      <c r="N25" s="567"/>
      <c r="O25" s="567"/>
      <c r="P25" s="567"/>
      <c r="Q25" s="567"/>
    </row>
    <row r="26" spans="1:17" ht="15" customHeight="1" thickBot="1">
      <c r="A26" s="572"/>
      <c r="B26" s="572"/>
      <c r="C26" s="585"/>
      <c r="D26" s="572"/>
      <c r="E26" s="572"/>
      <c r="F26" s="572"/>
      <c r="G26" s="572"/>
      <c r="H26" s="586"/>
      <c r="I26" s="560"/>
      <c r="J26" s="586"/>
      <c r="K26" s="572"/>
      <c r="L26" s="585"/>
      <c r="M26" s="572"/>
      <c r="N26" s="572"/>
      <c r="O26" s="572"/>
      <c r="P26" s="572"/>
      <c r="Q26" s="572"/>
    </row>
    <row r="27" spans="1:17" ht="19.5" customHeight="1" thickBot="1">
      <c r="A27" s="587" t="s">
        <v>957</v>
      </c>
      <c r="B27" s="588"/>
      <c r="C27" s="589"/>
      <c r="D27" s="588"/>
      <c r="E27" s="588"/>
      <c r="F27" s="588"/>
      <c r="G27" s="588"/>
      <c r="H27" s="590"/>
      <c r="I27" s="560"/>
      <c r="J27" s="587" t="s">
        <v>957</v>
      </c>
      <c r="K27" s="588"/>
      <c r="L27" s="589"/>
      <c r="M27" s="588"/>
      <c r="N27" s="588"/>
      <c r="O27" s="588"/>
      <c r="P27" s="588"/>
      <c r="Q27" s="590"/>
    </row>
    <row r="31" spans="1:16" ht="12.75">
      <c r="A31" t="s">
        <v>958</v>
      </c>
      <c r="C31" t="s">
        <v>959</v>
      </c>
      <c r="E31" s="591" t="s">
        <v>960</v>
      </c>
      <c r="G31" t="s">
        <v>917</v>
      </c>
      <c r="J31" t="s">
        <v>958</v>
      </c>
      <c r="L31" t="s">
        <v>959</v>
      </c>
      <c r="N31" s="591" t="s">
        <v>961</v>
      </c>
      <c r="P31" s="591" t="s">
        <v>962</v>
      </c>
    </row>
    <row r="32" spans="1:12" ht="12.75">
      <c r="A32" t="s">
        <v>963</v>
      </c>
      <c r="C32" t="s">
        <v>964</v>
      </c>
      <c r="J32" t="s">
        <v>963</v>
      </c>
      <c r="L32" t="s">
        <v>964</v>
      </c>
    </row>
    <row r="33" ht="12.75">
      <c r="N33" s="591"/>
    </row>
    <row r="34" spans="1:9" ht="12.75">
      <c r="A34" s="560"/>
      <c r="B34" s="560"/>
      <c r="C34" s="560"/>
      <c r="D34" s="560"/>
      <c r="E34" s="560"/>
      <c r="F34" s="560"/>
      <c r="G34" s="560"/>
      <c r="H34" s="592"/>
      <c r="I34" s="592"/>
    </row>
    <row r="35" spans="1:9" ht="12.75">
      <c r="A35" s="560"/>
      <c r="B35" s="560"/>
      <c r="C35" s="560"/>
      <c r="D35" s="560"/>
      <c r="E35" s="560"/>
      <c r="F35" s="560"/>
      <c r="G35" s="560"/>
      <c r="H35" s="560"/>
      <c r="I35" s="560"/>
    </row>
    <row r="36" spans="1:9" ht="12.75">
      <c r="A36" s="560"/>
      <c r="B36" s="560"/>
      <c r="C36" s="560"/>
      <c r="D36" s="560"/>
      <c r="E36" s="560"/>
      <c r="F36" s="560"/>
      <c r="G36" s="560"/>
      <c r="H36" s="560"/>
      <c r="I36" s="560"/>
    </row>
    <row r="37" spans="1:9" ht="12.75">
      <c r="A37" s="560"/>
      <c r="B37" s="560"/>
      <c r="C37" s="560"/>
      <c r="D37" s="560"/>
      <c r="E37" s="560"/>
      <c r="F37" s="560"/>
      <c r="G37" s="560"/>
      <c r="H37" s="560"/>
      <c r="I37" s="560"/>
    </row>
    <row r="38" spans="1:9" ht="12.75">
      <c r="A38" s="560"/>
      <c r="B38" s="560"/>
      <c r="C38" s="560"/>
      <c r="D38" s="560"/>
      <c r="E38" s="560"/>
      <c r="F38" s="560"/>
      <c r="G38" s="560"/>
      <c r="H38" s="560"/>
      <c r="I38" s="560"/>
    </row>
    <row r="39" spans="1:9" ht="12.75">
      <c r="A39" s="560"/>
      <c r="B39" s="560"/>
      <c r="C39" s="560"/>
      <c r="D39" s="560"/>
      <c r="E39" s="560"/>
      <c r="F39" s="560"/>
      <c r="G39" s="560"/>
      <c r="H39" s="560"/>
      <c r="I39" s="560"/>
    </row>
    <row r="40" spans="1:9" ht="12.75">
      <c r="A40" s="560"/>
      <c r="B40" s="560"/>
      <c r="C40" s="560"/>
      <c r="D40" s="560"/>
      <c r="E40" s="560"/>
      <c r="F40" s="560"/>
      <c r="G40" s="560"/>
      <c r="H40" s="560"/>
      <c r="I40" s="560"/>
    </row>
    <row r="41" spans="1:9" ht="12.75">
      <c r="A41" s="560"/>
      <c r="B41" s="560"/>
      <c r="C41" s="560"/>
      <c r="D41" s="560"/>
      <c r="E41" s="560"/>
      <c r="F41" s="560"/>
      <c r="G41" s="560"/>
      <c r="H41" s="560"/>
      <c r="I41" s="560"/>
    </row>
    <row r="42" spans="1:9" ht="12.75">
      <c r="A42" s="560"/>
      <c r="B42" s="560"/>
      <c r="C42" s="560"/>
      <c r="D42" s="560"/>
      <c r="E42" s="560"/>
      <c r="F42" s="560"/>
      <c r="G42" s="560"/>
      <c r="H42" s="560"/>
      <c r="I42" s="560"/>
    </row>
    <row r="43" spans="1:9" ht="12.75">
      <c r="A43" s="560"/>
      <c r="B43" s="560"/>
      <c r="C43" s="560"/>
      <c r="D43" s="560"/>
      <c r="E43" s="560"/>
      <c r="F43" s="560"/>
      <c r="G43" s="560"/>
      <c r="H43" s="592"/>
      <c r="I43" s="592"/>
    </row>
    <row r="44" spans="1:9" ht="12.75">
      <c r="A44" s="545"/>
      <c r="B44" s="545"/>
      <c r="C44" s="545"/>
      <c r="D44" s="545"/>
      <c r="E44" s="545"/>
      <c r="F44" s="545"/>
      <c r="G44" s="545"/>
      <c r="H44" s="545"/>
      <c r="I44" s="545"/>
    </row>
    <row r="45" spans="1:9" ht="12.75">
      <c r="A45" s="545"/>
      <c r="B45" s="545"/>
      <c r="C45" s="545"/>
      <c r="D45" s="545"/>
      <c r="E45" s="545"/>
      <c r="F45" s="545"/>
      <c r="G45" s="545"/>
      <c r="H45" s="545"/>
      <c r="I45" s="545"/>
    </row>
    <row r="46" spans="1:9" ht="12.75">
      <c r="A46" s="545"/>
      <c r="B46" s="545"/>
      <c r="C46" s="545"/>
      <c r="D46" s="545"/>
      <c r="E46" s="545"/>
      <c r="F46" s="545"/>
      <c r="G46" s="545"/>
      <c r="H46" s="545"/>
      <c r="I46" s="545"/>
    </row>
    <row r="47" spans="1:9" ht="12.75">
      <c r="A47" s="560"/>
      <c r="B47" s="545"/>
      <c r="C47" s="545"/>
      <c r="D47" s="545"/>
      <c r="E47" s="545"/>
      <c r="F47" s="545"/>
      <c r="G47" s="545"/>
      <c r="H47" s="545"/>
      <c r="I47" s="545"/>
    </row>
    <row r="48" spans="1:9" ht="12.75">
      <c r="A48" s="560"/>
      <c r="B48" s="560"/>
      <c r="C48" s="560"/>
      <c r="D48" s="560"/>
      <c r="E48" s="560"/>
      <c r="F48" s="560"/>
      <c r="G48" s="560"/>
      <c r="H48" s="560"/>
      <c r="I48" s="560"/>
    </row>
    <row r="49" spans="1:9" ht="12.75">
      <c r="A49" s="560"/>
      <c r="B49" s="560"/>
      <c r="C49" s="593"/>
      <c r="D49" s="545"/>
      <c r="E49" s="560"/>
      <c r="F49" s="594"/>
      <c r="G49" s="595"/>
      <c r="H49" s="545"/>
      <c r="I49" s="545"/>
    </row>
    <row r="50" spans="1:9" ht="12.75">
      <c r="A50" s="560"/>
      <c r="B50" s="560"/>
      <c r="C50" s="593"/>
      <c r="D50" s="560"/>
      <c r="E50" s="560"/>
      <c r="F50" s="560"/>
      <c r="G50" s="560"/>
      <c r="H50" s="560"/>
      <c r="I50" s="560"/>
    </row>
    <row r="51" spans="1:9" ht="12.75">
      <c r="A51" s="560"/>
      <c r="B51" s="560"/>
      <c r="C51" s="593"/>
      <c r="D51" s="560"/>
      <c r="E51" s="560"/>
      <c r="F51" s="560"/>
      <c r="G51" s="560"/>
      <c r="H51" s="560"/>
      <c r="I51" s="560"/>
    </row>
    <row r="52" spans="1:9" ht="12.75">
      <c r="A52" s="560"/>
      <c r="B52" s="560"/>
      <c r="C52" s="593"/>
      <c r="D52" s="545"/>
      <c r="E52" s="560"/>
      <c r="F52" s="596"/>
      <c r="G52" s="595"/>
      <c r="H52" s="545"/>
      <c r="I52" s="545"/>
    </row>
    <row r="53" spans="1:9" ht="12.75">
      <c r="A53" s="560"/>
      <c r="B53" s="560"/>
      <c r="C53" s="593"/>
      <c r="D53" s="560"/>
      <c r="E53" s="560"/>
      <c r="F53" s="560"/>
      <c r="G53" s="560"/>
      <c r="H53" s="560"/>
      <c r="I53" s="560"/>
    </row>
    <row r="54" spans="1:9" ht="12.75">
      <c r="A54" s="560"/>
      <c r="B54" s="560"/>
      <c r="C54" s="593"/>
      <c r="D54" s="545"/>
      <c r="E54" s="560"/>
      <c r="F54" s="596"/>
      <c r="G54" s="595"/>
      <c r="H54" s="545"/>
      <c r="I54" s="545"/>
    </row>
    <row r="55" spans="1:9" ht="12.75">
      <c r="A55" s="560"/>
      <c r="B55" s="560"/>
      <c r="C55" s="593"/>
      <c r="D55" s="560"/>
      <c r="E55" s="560"/>
      <c r="F55" s="560"/>
      <c r="G55" s="560"/>
      <c r="H55" s="560"/>
      <c r="I55" s="560"/>
    </row>
    <row r="56" spans="1:9" ht="12.75">
      <c r="A56" s="560"/>
      <c r="B56" s="560"/>
      <c r="C56" s="593"/>
      <c r="D56" s="560"/>
      <c r="E56" s="560"/>
      <c r="F56" s="560"/>
      <c r="G56" s="560"/>
      <c r="H56" s="560"/>
      <c r="I56" s="560"/>
    </row>
    <row r="57" spans="1:9" ht="12.75">
      <c r="A57" s="560"/>
      <c r="B57" s="560"/>
      <c r="C57" s="593"/>
      <c r="D57" s="560"/>
      <c r="E57" s="560"/>
      <c r="F57" s="560"/>
      <c r="G57" s="560"/>
      <c r="H57" s="560"/>
      <c r="I57" s="560"/>
    </row>
    <row r="58" spans="1:9" ht="12.75">
      <c r="A58" s="560"/>
      <c r="B58" s="560"/>
      <c r="C58" s="593"/>
      <c r="D58" s="560"/>
      <c r="E58" s="560"/>
      <c r="F58" s="560"/>
      <c r="G58" s="560"/>
      <c r="H58" s="560"/>
      <c r="I58" s="560"/>
    </row>
    <row r="59" spans="1:9" ht="12.75">
      <c r="A59" s="560"/>
      <c r="B59" s="560"/>
      <c r="C59" s="593"/>
      <c r="D59" s="560"/>
      <c r="E59" s="560"/>
      <c r="F59" s="560"/>
      <c r="G59" s="560"/>
      <c r="H59" s="560"/>
      <c r="I59" s="560"/>
    </row>
    <row r="60" spans="1:9" ht="12.75">
      <c r="A60" s="560"/>
      <c r="B60" s="560"/>
      <c r="C60" s="593"/>
      <c r="D60" s="560"/>
      <c r="E60" s="560"/>
      <c r="F60" s="560"/>
      <c r="G60" s="560"/>
      <c r="H60" s="560"/>
      <c r="I60" s="560"/>
    </row>
    <row r="61" spans="1:9" ht="12.75">
      <c r="A61" s="560"/>
      <c r="B61" s="560"/>
      <c r="C61" s="593"/>
      <c r="D61" s="560"/>
      <c r="E61" s="560"/>
      <c r="F61" s="560"/>
      <c r="G61" s="560"/>
      <c r="H61" s="560"/>
      <c r="I61" s="560"/>
    </row>
    <row r="62" spans="1:9" ht="12.75">
      <c r="A62" s="597"/>
      <c r="B62" s="560"/>
      <c r="C62" s="593"/>
      <c r="D62" s="560"/>
      <c r="E62" s="560"/>
      <c r="F62" s="560"/>
      <c r="G62" s="560"/>
      <c r="H62" s="560"/>
      <c r="I62" s="560"/>
    </row>
    <row r="63" spans="1:9" ht="12.75">
      <c r="A63" s="560"/>
      <c r="B63" s="560"/>
      <c r="C63" s="560"/>
      <c r="D63" s="560"/>
      <c r="E63" s="560"/>
      <c r="F63" s="560"/>
      <c r="G63" s="560"/>
      <c r="H63" s="560"/>
      <c r="I63" s="560"/>
    </row>
    <row r="64" spans="1:9" ht="12.75">
      <c r="A64" s="560"/>
      <c r="B64" s="560"/>
      <c r="C64" s="560"/>
      <c r="D64" s="560"/>
      <c r="E64" s="560"/>
      <c r="F64" s="560"/>
      <c r="G64" s="560"/>
      <c r="H64" s="560"/>
      <c r="I64" s="560"/>
    </row>
    <row r="65" spans="1:9" ht="12.75">
      <c r="A65" s="560"/>
      <c r="B65" s="560"/>
      <c r="C65" s="560"/>
      <c r="D65" s="560"/>
      <c r="E65" s="560"/>
      <c r="F65" s="560"/>
      <c r="G65" s="560"/>
      <c r="H65" s="560"/>
      <c r="I65" s="560"/>
    </row>
    <row r="66" spans="1:9" ht="12.75">
      <c r="A66" s="560"/>
      <c r="B66" s="560"/>
      <c r="C66" s="560"/>
      <c r="D66" s="560"/>
      <c r="E66" s="598"/>
      <c r="F66" s="560"/>
      <c r="G66" s="560"/>
      <c r="H66" s="560"/>
      <c r="I66" s="560"/>
    </row>
    <row r="67" spans="1:9" ht="12.75">
      <c r="A67" s="560"/>
      <c r="B67" s="560"/>
      <c r="C67" s="560"/>
      <c r="D67" s="560"/>
      <c r="E67" s="560"/>
      <c r="F67" s="560"/>
      <c r="G67" s="560"/>
      <c r="H67" s="560"/>
      <c r="I67" s="560"/>
    </row>
    <row r="68" spans="1:9" ht="12.75">
      <c r="A68" s="560"/>
      <c r="B68" s="560"/>
      <c r="C68" s="560"/>
      <c r="D68" s="560"/>
      <c r="E68" s="560"/>
      <c r="F68" s="560"/>
      <c r="G68" s="560"/>
      <c r="H68" s="560"/>
      <c r="I68" s="560"/>
    </row>
    <row r="69" spans="1:9" ht="12.75">
      <c r="A69" s="560"/>
      <c r="B69" s="560"/>
      <c r="C69" s="560"/>
      <c r="D69" s="560"/>
      <c r="E69" s="560"/>
      <c r="F69" s="560"/>
      <c r="G69" s="560"/>
      <c r="H69" s="560"/>
      <c r="I69" s="560"/>
    </row>
    <row r="70" spans="1:9" ht="12.75">
      <c r="A70" s="560"/>
      <c r="B70" s="560"/>
      <c r="C70" s="560"/>
      <c r="D70" s="560"/>
      <c r="E70" s="560"/>
      <c r="F70" s="560"/>
      <c r="G70" s="560"/>
      <c r="H70" s="560"/>
      <c r="I70" s="560"/>
    </row>
    <row r="71" spans="1:9" ht="12.75">
      <c r="A71" s="560"/>
      <c r="B71" s="560"/>
      <c r="C71" s="560"/>
      <c r="D71" s="560"/>
      <c r="E71" s="560"/>
      <c r="F71" s="560"/>
      <c r="G71" s="560"/>
      <c r="H71" s="560"/>
      <c r="I71" s="560"/>
    </row>
    <row r="72" spans="1:9" ht="12.75">
      <c r="A72" s="560"/>
      <c r="B72" s="560"/>
      <c r="C72" s="560"/>
      <c r="D72" s="560"/>
      <c r="E72" s="560"/>
      <c r="F72" s="560"/>
      <c r="G72" s="560"/>
      <c r="H72" s="560"/>
      <c r="I72" s="560"/>
    </row>
    <row r="73" spans="1:9" ht="12.75">
      <c r="A73" s="560"/>
      <c r="B73" s="560"/>
      <c r="C73" s="560"/>
      <c r="D73" s="560"/>
      <c r="E73" s="560"/>
      <c r="F73" s="560"/>
      <c r="G73" s="560"/>
      <c r="H73" s="560"/>
      <c r="I73" s="560"/>
    </row>
    <row r="74" spans="1:9" ht="12.75">
      <c r="A74" s="560"/>
      <c r="B74" s="560"/>
      <c r="C74" s="560"/>
      <c r="D74" s="560"/>
      <c r="E74" s="560"/>
      <c r="F74" s="560"/>
      <c r="G74" s="560"/>
      <c r="H74" s="560"/>
      <c r="I74" s="560"/>
    </row>
    <row r="75" spans="1:9" ht="12.75">
      <c r="A75" s="560"/>
      <c r="B75" s="560"/>
      <c r="C75" s="560"/>
      <c r="D75" s="560"/>
      <c r="E75" s="560"/>
      <c r="F75" s="560"/>
      <c r="G75" s="560"/>
      <c r="H75" s="560"/>
      <c r="I75" s="560"/>
    </row>
    <row r="76" spans="1:9" ht="12.75">
      <c r="A76" s="560"/>
      <c r="B76" s="560"/>
      <c r="C76" s="560"/>
      <c r="D76" s="560"/>
      <c r="E76" s="560"/>
      <c r="F76" s="560"/>
      <c r="G76" s="560"/>
      <c r="H76" s="560"/>
      <c r="I76" s="560"/>
    </row>
    <row r="77" spans="1:9" ht="12.75">
      <c r="A77" s="560"/>
      <c r="B77" s="560"/>
      <c r="C77" s="560"/>
      <c r="D77" s="560"/>
      <c r="E77" s="560"/>
      <c r="F77" s="560"/>
      <c r="G77" s="560"/>
      <c r="H77" s="560"/>
      <c r="I77" s="560"/>
    </row>
    <row r="78" spans="1:9" ht="12.75">
      <c r="A78" s="560"/>
      <c r="B78" s="560"/>
      <c r="C78" s="560"/>
      <c r="D78" s="560"/>
      <c r="E78" s="560"/>
      <c r="F78" s="560"/>
      <c r="G78" s="560"/>
      <c r="H78" s="560"/>
      <c r="I78" s="560"/>
    </row>
    <row r="79" spans="1:9" ht="12.75">
      <c r="A79" s="560"/>
      <c r="B79" s="560"/>
      <c r="C79" s="560"/>
      <c r="D79" s="560"/>
      <c r="E79" s="560"/>
      <c r="F79" s="560"/>
      <c r="G79" s="560"/>
      <c r="H79" s="560"/>
      <c r="I79" s="560"/>
    </row>
    <row r="80" spans="1:9" ht="12.75">
      <c r="A80" s="560"/>
      <c r="B80" s="560"/>
      <c r="C80" s="560"/>
      <c r="D80" s="560"/>
      <c r="E80" s="560"/>
      <c r="F80" s="560"/>
      <c r="G80" s="560"/>
      <c r="H80" s="560"/>
      <c r="I80" s="560"/>
    </row>
    <row r="81" spans="1:9" ht="12.75">
      <c r="A81" s="560"/>
      <c r="B81" s="560"/>
      <c r="C81" s="560"/>
      <c r="D81" s="560"/>
      <c r="E81" s="560"/>
      <c r="F81" s="560"/>
      <c r="G81" s="560"/>
      <c r="H81" s="560"/>
      <c r="I81" s="560"/>
    </row>
    <row r="82" spans="1:9" ht="12.75">
      <c r="A82" s="560"/>
      <c r="B82" s="560"/>
      <c r="C82" s="560"/>
      <c r="D82" s="560"/>
      <c r="E82" s="560"/>
      <c r="F82" s="560"/>
      <c r="G82" s="560"/>
      <c r="H82" s="560"/>
      <c r="I82" s="560"/>
    </row>
    <row r="83" spans="1:9" ht="12.75">
      <c r="A83" s="560"/>
      <c r="B83" s="560"/>
      <c r="C83" s="560"/>
      <c r="D83" s="560"/>
      <c r="E83" s="560"/>
      <c r="F83" s="560"/>
      <c r="G83" s="560"/>
      <c r="H83" s="560"/>
      <c r="I83" s="560"/>
    </row>
    <row r="84" spans="1:9" ht="12.75">
      <c r="A84" s="560"/>
      <c r="B84" s="560"/>
      <c r="C84" s="560"/>
      <c r="D84" s="560"/>
      <c r="E84" s="560"/>
      <c r="F84" s="560"/>
      <c r="G84" s="560"/>
      <c r="H84" s="560"/>
      <c r="I84" s="560"/>
    </row>
    <row r="85" spans="1:9" ht="12.75">
      <c r="A85" s="560"/>
      <c r="B85" s="560"/>
      <c r="C85" s="560"/>
      <c r="D85" s="560"/>
      <c r="E85" s="560"/>
      <c r="F85" s="560"/>
      <c r="G85" s="560"/>
      <c r="H85" s="560"/>
      <c r="I85" s="560"/>
    </row>
    <row r="86" spans="1:9" ht="12.75">
      <c r="A86" s="560"/>
      <c r="B86" s="560"/>
      <c r="C86" s="560"/>
      <c r="D86" s="560"/>
      <c r="E86" s="560"/>
      <c r="F86" s="560"/>
      <c r="G86" s="560"/>
      <c r="H86" s="560"/>
      <c r="I86" s="560"/>
    </row>
    <row r="87" spans="1:9" ht="12.75">
      <c r="A87" s="560"/>
      <c r="B87" s="560"/>
      <c r="C87" s="560"/>
      <c r="D87" s="560"/>
      <c r="E87" s="560"/>
      <c r="F87" s="560"/>
      <c r="G87" s="560"/>
      <c r="H87" s="560"/>
      <c r="I87" s="560"/>
    </row>
    <row r="88" spans="1:9" ht="12.75">
      <c r="A88" s="560"/>
      <c r="B88" s="560"/>
      <c r="C88" s="560"/>
      <c r="D88" s="560"/>
      <c r="E88" s="560"/>
      <c r="F88" s="560"/>
      <c r="G88" s="560"/>
      <c r="H88" s="560"/>
      <c r="I88" s="560"/>
    </row>
    <row r="89" spans="1:9" ht="12.75">
      <c r="A89" s="560"/>
      <c r="B89" s="560"/>
      <c r="C89" s="560"/>
      <c r="D89" s="560"/>
      <c r="E89" s="560"/>
      <c r="F89" s="560"/>
      <c r="G89" s="560"/>
      <c r="H89" s="560"/>
      <c r="I89" s="560"/>
    </row>
    <row r="90" spans="1:9" ht="12.75">
      <c r="A90" s="560"/>
      <c r="B90" s="560"/>
      <c r="C90" s="560"/>
      <c r="D90" s="560"/>
      <c r="E90" s="560"/>
      <c r="F90" s="560"/>
      <c r="G90" s="560"/>
      <c r="H90" s="560"/>
      <c r="I90" s="560"/>
    </row>
    <row r="91" spans="1:9" ht="12.75">
      <c r="A91" s="560"/>
      <c r="B91" s="560"/>
      <c r="C91" s="560"/>
      <c r="D91" s="560"/>
      <c r="E91" s="560"/>
      <c r="F91" s="560"/>
      <c r="G91" s="560"/>
      <c r="H91" s="560"/>
      <c r="I91" s="560"/>
    </row>
    <row r="92" spans="1:9" ht="12.75">
      <c r="A92" s="560"/>
      <c r="B92" s="560"/>
      <c r="C92" s="560"/>
      <c r="D92" s="560"/>
      <c r="E92" s="560"/>
      <c r="F92" s="560"/>
      <c r="G92" s="560"/>
      <c r="H92" s="560"/>
      <c r="I92" s="560"/>
    </row>
    <row r="93" spans="1:9" ht="12.75">
      <c r="A93" s="560"/>
      <c r="B93" s="560"/>
      <c r="C93" s="560"/>
      <c r="D93" s="560"/>
      <c r="E93" s="560"/>
      <c r="F93" s="560"/>
      <c r="G93" s="560"/>
      <c r="H93" s="560"/>
      <c r="I93" s="560"/>
    </row>
    <row r="94" spans="1:9" ht="12.75">
      <c r="A94" s="560"/>
      <c r="B94" s="560"/>
      <c r="C94" s="560"/>
      <c r="D94" s="560"/>
      <c r="E94" s="560"/>
      <c r="F94" s="560"/>
      <c r="G94" s="560"/>
      <c r="H94" s="560"/>
      <c r="I94" s="560"/>
    </row>
    <row r="95" spans="1:9" ht="12.75">
      <c r="A95" s="560"/>
      <c r="B95" s="560"/>
      <c r="C95" s="560"/>
      <c r="D95" s="560"/>
      <c r="E95" s="560"/>
      <c r="F95" s="560"/>
      <c r="G95" s="560"/>
      <c r="H95" s="560"/>
      <c r="I95" s="560"/>
    </row>
    <row r="96" spans="1:9" ht="12.75">
      <c r="A96" s="560"/>
      <c r="B96" s="560"/>
      <c r="C96" s="560"/>
      <c r="D96" s="560"/>
      <c r="E96" s="560"/>
      <c r="F96" s="560"/>
      <c r="G96" s="560"/>
      <c r="H96" s="560"/>
      <c r="I96" s="560"/>
    </row>
    <row r="97" spans="1:9" ht="12.75">
      <c r="A97" s="560"/>
      <c r="B97" s="560"/>
      <c r="C97" s="560"/>
      <c r="D97" s="560"/>
      <c r="E97" s="560"/>
      <c r="F97" s="560"/>
      <c r="G97" s="560"/>
      <c r="H97" s="560"/>
      <c r="I97" s="560"/>
    </row>
    <row r="98" spans="1:9" ht="12.75">
      <c r="A98" s="560"/>
      <c r="B98" s="560"/>
      <c r="C98" s="560"/>
      <c r="D98" s="560"/>
      <c r="E98" s="560"/>
      <c r="F98" s="560"/>
      <c r="G98" s="560"/>
      <c r="H98" s="560"/>
      <c r="I98" s="560"/>
    </row>
    <row r="99" spans="1:9" ht="12.75">
      <c r="A99" s="560"/>
      <c r="B99" s="560"/>
      <c r="C99" s="560"/>
      <c r="D99" s="560"/>
      <c r="E99" s="560"/>
      <c r="F99" s="560"/>
      <c r="G99" s="560"/>
      <c r="H99" s="560"/>
      <c r="I99" s="560"/>
    </row>
    <row r="100" spans="1:9" ht="12.75">
      <c r="A100" s="560"/>
      <c r="B100" s="560"/>
      <c r="C100" s="560"/>
      <c r="D100" s="560"/>
      <c r="E100" s="560"/>
      <c r="F100" s="560"/>
      <c r="G100" s="560"/>
      <c r="H100" s="560"/>
      <c r="I100" s="560"/>
    </row>
    <row r="101" spans="1:9" ht="12.75">
      <c r="A101" s="560"/>
      <c r="B101" s="560"/>
      <c r="C101" s="560"/>
      <c r="D101" s="560"/>
      <c r="E101" s="560"/>
      <c r="F101" s="560"/>
      <c r="G101" s="560"/>
      <c r="H101" s="560"/>
      <c r="I101" s="560"/>
    </row>
    <row r="102" spans="1:9" ht="12.75">
      <c r="A102" s="560"/>
      <c r="B102" s="560"/>
      <c r="C102" s="560"/>
      <c r="D102" s="560"/>
      <c r="E102" s="560"/>
      <c r="F102" s="560"/>
      <c r="G102" s="560"/>
      <c r="H102" s="560"/>
      <c r="I102" s="560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CE,tučné\&amp;12Příloha č. 8</oddHeader>
    <oddFooter>&amp;C&amp;P+21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/>
      <c r="J1" s="602"/>
    </row>
    <row r="2" ht="12.75">
      <c r="B2" s="603"/>
    </row>
    <row r="3" ht="12.75">
      <c r="I3" s="602"/>
    </row>
    <row r="4" spans="1:9" ht="12.75">
      <c r="A4" s="599" t="s">
        <v>1060</v>
      </c>
      <c r="G4" s="511"/>
      <c r="H4" s="511"/>
      <c r="I4" s="602" t="s">
        <v>965</v>
      </c>
    </row>
    <row r="5" ht="12.75">
      <c r="A5" s="599" t="s">
        <v>1061</v>
      </c>
    </row>
    <row r="6" ht="12.75">
      <c r="A6" s="599" t="s">
        <v>1062</v>
      </c>
    </row>
    <row r="7" spans="1:7" ht="12.75">
      <c r="A7" s="715" t="s">
        <v>966</v>
      </c>
      <c r="B7" s="715"/>
      <c r="C7" s="715"/>
      <c r="D7" s="715"/>
      <c r="E7" s="715"/>
      <c r="F7" s="715"/>
      <c r="G7" s="715"/>
    </row>
    <row r="8" spans="1:7" ht="12.75">
      <c r="A8" s="714" t="s">
        <v>1063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64.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970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370000</v>
      </c>
      <c r="E13" s="618">
        <f>E15</f>
        <v>0</v>
      </c>
      <c r="F13" s="618">
        <f>F15</f>
        <v>368265.9</v>
      </c>
      <c r="G13" s="618">
        <f>G15</f>
        <v>1734.0999999999767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979</v>
      </c>
      <c r="C15" s="625" t="s">
        <v>980</v>
      </c>
      <c r="D15" s="622">
        <v>370000</v>
      </c>
      <c r="E15" s="622">
        <v>0</v>
      </c>
      <c r="F15" s="622">
        <v>368265.9</v>
      </c>
      <c r="G15" s="622">
        <f>D15-E15-F15</f>
        <v>1734.0999999999767</v>
      </c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370000</v>
      </c>
      <c r="E30" s="628">
        <f>E13</f>
        <v>0</v>
      </c>
      <c r="F30" s="628">
        <f>F13</f>
        <v>368265.9</v>
      </c>
      <c r="G30" s="628">
        <f>G13</f>
        <v>1734.0999999999767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983</v>
      </c>
      <c r="C33" s="512"/>
      <c r="D33" s="518"/>
      <c r="E33" s="518"/>
      <c r="F33" s="518"/>
      <c r="G33" s="518"/>
      <c r="H33" s="518"/>
    </row>
    <row r="34" spans="1:8" ht="12.75">
      <c r="A34" s="512" t="s">
        <v>984</v>
      </c>
      <c r="C34" s="512"/>
      <c r="D34" s="518"/>
      <c r="E34" s="518"/>
      <c r="F34" s="518"/>
      <c r="G34" s="518"/>
      <c r="H34" s="518"/>
    </row>
    <row r="35" spans="1:8" ht="12.75">
      <c r="A35" s="513" t="s">
        <v>985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989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0.8267716535433072" right="0" top="0.7874015748031497" bottom="0.2362204724409449" header="0.5118110236220472" footer="0.2362204724409449"/>
  <pageSetup horizontalDpi="600" verticalDpi="600" orientation="landscape" paperSize="9" scale="80" r:id="rId1"/>
  <headerFooter alignWithMargins="0">
    <oddHeader>&amp;R&amp;"Arial CE,tučné\&amp;11Příloha č. 8</oddHeader>
    <oddFooter>&amp;C&amp;P+23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9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/>
      <c r="J1" s="602"/>
    </row>
    <row r="2" ht="12.75">
      <c r="B2" s="603"/>
    </row>
    <row r="3" ht="12.75">
      <c r="I3" s="602"/>
    </row>
    <row r="4" spans="1:9" ht="12.75">
      <c r="A4" s="599" t="s">
        <v>1060</v>
      </c>
      <c r="G4" s="511"/>
      <c r="H4" s="511"/>
      <c r="I4" s="602" t="s">
        <v>965</v>
      </c>
    </row>
    <row r="5" ht="12.75">
      <c r="A5" s="599" t="s">
        <v>1061</v>
      </c>
    </row>
    <row r="6" ht="12.75">
      <c r="A6" s="599" t="s">
        <v>1066</v>
      </c>
    </row>
    <row r="7" spans="1:7" ht="12.75">
      <c r="A7" s="715" t="s">
        <v>966</v>
      </c>
      <c r="B7" s="715"/>
      <c r="C7" s="715"/>
      <c r="D7" s="715"/>
      <c r="E7" s="715"/>
      <c r="F7" s="715"/>
      <c r="G7" s="715"/>
    </row>
    <row r="8" spans="1:7" ht="12.75">
      <c r="A8" s="714" t="s">
        <v>1063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64.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970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3730000</v>
      </c>
      <c r="E13" s="618">
        <f>SUM(E15:E19)</f>
        <v>0</v>
      </c>
      <c r="F13" s="618">
        <f>SUM(F15:F19)</f>
        <v>3730000</v>
      </c>
      <c r="G13" s="618">
        <f>SUM(G15:G19)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996</v>
      </c>
      <c r="C15" s="625" t="s">
        <v>997</v>
      </c>
      <c r="D15" s="622">
        <v>400000</v>
      </c>
      <c r="E15" s="622">
        <v>0</v>
      </c>
      <c r="F15" s="622">
        <v>400000</v>
      </c>
      <c r="G15" s="622">
        <f>D15-E15-F15</f>
        <v>0</v>
      </c>
    </row>
    <row r="16" spans="1:7" ht="12.75">
      <c r="A16" s="619"/>
      <c r="B16" s="641">
        <v>34352</v>
      </c>
      <c r="C16" s="626" t="s">
        <v>998</v>
      </c>
      <c r="D16" s="622">
        <v>1950000</v>
      </c>
      <c r="E16" s="622">
        <v>0</v>
      </c>
      <c r="F16" s="622">
        <v>1950000</v>
      </c>
      <c r="G16" s="622">
        <f>D16-E16-F16</f>
        <v>0</v>
      </c>
    </row>
    <row r="17" spans="1:7" ht="12.75">
      <c r="A17" s="619"/>
      <c r="B17" s="641">
        <v>34352</v>
      </c>
      <c r="C17" s="626" t="s">
        <v>998</v>
      </c>
      <c r="D17" s="622">
        <v>1140000</v>
      </c>
      <c r="E17" s="622">
        <v>0</v>
      </c>
      <c r="F17" s="622">
        <v>1140000</v>
      </c>
      <c r="G17" s="622">
        <f>D17-E17-F17</f>
        <v>0</v>
      </c>
    </row>
    <row r="18" spans="1:7" ht="12.75">
      <c r="A18" s="619"/>
      <c r="B18" s="641">
        <v>34352</v>
      </c>
      <c r="C18" s="626" t="s">
        <v>997</v>
      </c>
      <c r="D18" s="622">
        <v>240000</v>
      </c>
      <c r="E18" s="622">
        <v>0</v>
      </c>
      <c r="F18" s="622">
        <v>240000</v>
      </c>
      <c r="G18" s="622">
        <f>D18-E18-F18</f>
        <v>0</v>
      </c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3730000</v>
      </c>
      <c r="E30" s="628">
        <f>E13</f>
        <v>0</v>
      </c>
      <c r="F30" s="628">
        <f>F13</f>
        <v>3730000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983</v>
      </c>
      <c r="C33" s="512"/>
      <c r="D33" s="518"/>
      <c r="E33" s="518"/>
      <c r="F33" s="518"/>
      <c r="G33" s="518"/>
      <c r="H33" s="518"/>
    </row>
    <row r="34" spans="1:8" ht="12.75">
      <c r="A34" s="512" t="s">
        <v>984</v>
      </c>
      <c r="C34" s="512"/>
      <c r="D34" s="518"/>
      <c r="E34" s="518"/>
      <c r="F34" s="518"/>
      <c r="G34" s="518"/>
      <c r="H34" s="518"/>
    </row>
    <row r="35" spans="1:8" ht="12.75">
      <c r="A35" s="513" t="s">
        <v>985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989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horizontalCentered="1" verticalCentered="1"/>
  <pageMargins left="0.4724409448818898" right="0.4330708661417323" top="0.7" bottom="0.61" header="0.42" footer="0.29"/>
  <pageSetup horizontalDpi="600" verticalDpi="600" orientation="landscape" paperSize="9" scale="80" r:id="rId1"/>
  <headerFooter alignWithMargins="0">
    <oddHeader>&amp;R&amp;"Arial CE,tučné\&amp;12Příloha č. 8</oddHeader>
    <oddFooter>&amp;C&amp;P+24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E19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2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/>
      <c r="J1" s="602"/>
    </row>
    <row r="2" ht="12.75">
      <c r="B2" s="603"/>
    </row>
    <row r="3" spans="7:9" ht="12.75">
      <c r="G3" s="511"/>
      <c r="H3" s="511"/>
      <c r="I3" s="602" t="s">
        <v>965</v>
      </c>
    </row>
    <row r="4" ht="12.75">
      <c r="A4" s="599" t="s">
        <v>1060</v>
      </c>
    </row>
    <row r="5" ht="12.75">
      <c r="A5" s="599" t="s">
        <v>1061</v>
      </c>
    </row>
    <row r="6" ht="12.75">
      <c r="A6" s="599" t="s">
        <v>1067</v>
      </c>
    </row>
    <row r="7" spans="1:7" ht="12.75">
      <c r="A7" s="715" t="s">
        <v>966</v>
      </c>
      <c r="B7" s="715"/>
      <c r="C7" s="715"/>
      <c r="D7" s="715"/>
      <c r="E7" s="715"/>
      <c r="F7" s="715"/>
      <c r="G7" s="715"/>
    </row>
    <row r="8" spans="1:7" ht="12.75">
      <c r="A8" s="714" t="s">
        <v>1063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64.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970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221000</v>
      </c>
      <c r="E13" s="618">
        <f>SUM(E15:E19)</f>
        <v>0</v>
      </c>
      <c r="F13" s="618">
        <f>SUM(F15:F19)</f>
        <v>221000</v>
      </c>
      <c r="G13" s="618">
        <f>SUM(G15:G19)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3.5" customHeight="1">
      <c r="A15" s="619"/>
      <c r="B15" s="624" t="s">
        <v>999</v>
      </c>
      <c r="C15" s="625" t="s">
        <v>1000</v>
      </c>
      <c r="D15" s="622">
        <v>190000</v>
      </c>
      <c r="E15" s="622">
        <v>0</v>
      </c>
      <c r="F15" s="622">
        <v>190000</v>
      </c>
      <c r="G15" s="622">
        <f>D15-E15-F15</f>
        <v>0</v>
      </c>
    </row>
    <row r="16" spans="1:7" ht="12.75">
      <c r="A16" s="619"/>
      <c r="B16" s="641">
        <v>33122</v>
      </c>
      <c r="C16" s="626" t="s">
        <v>1001</v>
      </c>
      <c r="D16" s="622">
        <v>31000</v>
      </c>
      <c r="E16" s="622">
        <v>0</v>
      </c>
      <c r="F16" s="622">
        <v>31000</v>
      </c>
      <c r="G16" s="622">
        <f>D16-E16-F16</f>
        <v>0</v>
      </c>
    </row>
    <row r="17" spans="1:7" ht="12.75">
      <c r="A17" s="619"/>
      <c r="B17" s="641"/>
      <c r="C17" s="626"/>
      <c r="D17" s="622"/>
      <c r="E17" s="622"/>
      <c r="F17" s="622"/>
      <c r="G17" s="622"/>
    </row>
    <row r="18" spans="1:7" ht="12.75">
      <c r="A18" s="619"/>
      <c r="B18" s="641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221000</v>
      </c>
      <c r="E30" s="628">
        <f>E13</f>
        <v>0</v>
      </c>
      <c r="F30" s="628">
        <f>F13</f>
        <v>221000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983</v>
      </c>
      <c r="C33" s="512"/>
      <c r="D33" s="518"/>
      <c r="E33" s="518"/>
      <c r="F33" s="518"/>
      <c r="G33" s="518"/>
      <c r="H33" s="518"/>
    </row>
    <row r="34" spans="1:8" ht="12.75">
      <c r="A34" s="512" t="s">
        <v>984</v>
      </c>
      <c r="C34" s="512"/>
      <c r="D34" s="518"/>
      <c r="E34" s="518"/>
      <c r="F34" s="518"/>
      <c r="G34" s="518"/>
      <c r="H34" s="518"/>
    </row>
    <row r="35" spans="1:8" ht="12.75">
      <c r="A35" s="513" t="s">
        <v>985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989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horizontalCentered="1" verticalCentered="1"/>
  <pageMargins left="0.74" right="0.38" top="0.65" bottom="0.64" header="0.47" footer="0.44"/>
  <pageSetup horizontalDpi="600" verticalDpi="600" orientation="landscape" paperSize="9" scale="80" r:id="rId1"/>
  <headerFooter alignWithMargins="0">
    <oddHeader>&amp;R&amp;"Arial CE,tučné\&amp;12Příloha č. 8</oddHeader>
    <oddFooter>&amp;C&amp;P+25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E22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/>
      <c r="J1" s="602"/>
    </row>
    <row r="2" ht="12.75">
      <c r="B2" s="603"/>
    </row>
    <row r="3" spans="7:9" ht="12.75">
      <c r="G3" s="511"/>
      <c r="H3" s="511"/>
      <c r="I3" s="602" t="s">
        <v>965</v>
      </c>
    </row>
    <row r="4" ht="12.75">
      <c r="A4" s="599" t="s">
        <v>1060</v>
      </c>
    </row>
    <row r="5" ht="12.75">
      <c r="A5" s="599" t="s">
        <v>1061</v>
      </c>
    </row>
    <row r="6" ht="12.75">
      <c r="A6" s="599" t="s">
        <v>1068</v>
      </c>
    </row>
    <row r="7" spans="1:7" ht="12.75">
      <c r="A7" s="715" t="s">
        <v>966</v>
      </c>
      <c r="B7" s="715"/>
      <c r="C7" s="715"/>
      <c r="D7" s="715"/>
      <c r="E7" s="715"/>
      <c r="F7" s="715"/>
      <c r="G7" s="715"/>
    </row>
    <row r="8" spans="1:7" ht="12.75">
      <c r="A8" s="714" t="s">
        <v>1063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64.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970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588695</v>
      </c>
      <c r="E13" s="618">
        <f>SUM(E15:E19)</f>
        <v>0</v>
      </c>
      <c r="F13" s="618">
        <f>SUM(F15:F19)</f>
        <v>588695</v>
      </c>
      <c r="G13" s="618">
        <f>SUM(G15:G19)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1002</v>
      </c>
      <c r="C15" s="625" t="s">
        <v>1003</v>
      </c>
      <c r="D15" s="622">
        <v>53055</v>
      </c>
      <c r="E15" s="622">
        <v>0</v>
      </c>
      <c r="F15" s="622">
        <v>53055</v>
      </c>
      <c r="G15" s="622">
        <f>D15-E15-F15</f>
        <v>0</v>
      </c>
    </row>
    <row r="16" spans="1:7" ht="12.75">
      <c r="A16" s="619"/>
      <c r="B16" s="641">
        <v>29008</v>
      </c>
      <c r="C16" s="626" t="s">
        <v>1004</v>
      </c>
      <c r="D16" s="622">
        <v>503840</v>
      </c>
      <c r="E16" s="622">
        <v>0</v>
      </c>
      <c r="F16" s="622">
        <v>503840</v>
      </c>
      <c r="G16" s="622">
        <f>D16-E16-F16</f>
        <v>0</v>
      </c>
    </row>
    <row r="17" spans="1:7" ht="12.75">
      <c r="A17" s="619"/>
      <c r="B17" s="641">
        <v>29433</v>
      </c>
      <c r="C17" s="626" t="s">
        <v>1005</v>
      </c>
      <c r="D17" s="622">
        <v>31800</v>
      </c>
      <c r="E17" s="622">
        <v>0</v>
      </c>
      <c r="F17" s="622">
        <v>31800</v>
      </c>
      <c r="G17" s="622">
        <f>D17-E17-F17</f>
        <v>0</v>
      </c>
    </row>
    <row r="18" spans="1:7" ht="12.75">
      <c r="A18" s="619"/>
      <c r="B18" s="641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588695</v>
      </c>
      <c r="E30" s="628">
        <f>E13</f>
        <v>0</v>
      </c>
      <c r="F30" s="628">
        <f>F13</f>
        <v>588695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983</v>
      </c>
      <c r="C33" s="512"/>
      <c r="D33" s="518"/>
      <c r="E33" s="518"/>
      <c r="F33" s="518"/>
      <c r="G33" s="518"/>
      <c r="H33" s="518"/>
    </row>
    <row r="34" spans="1:8" ht="12.75">
      <c r="A34" s="512" t="s">
        <v>984</v>
      </c>
      <c r="C34" s="512"/>
      <c r="D34" s="518"/>
      <c r="E34" s="518"/>
      <c r="F34" s="518"/>
      <c r="G34" s="518"/>
      <c r="H34" s="518"/>
    </row>
    <row r="35" spans="1:8" ht="12.75">
      <c r="A35" s="513" t="s">
        <v>985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989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horizontalCentered="1" verticalCentered="1"/>
  <pageMargins left="0.79" right="0.4724409448818898" top="0.7874015748031497" bottom="0.5118110236220472" header="0.5118110236220472" footer="0.2362204724409449"/>
  <pageSetup horizontalDpi="600" verticalDpi="600" orientation="landscape" paperSize="9" scale="80" r:id="rId1"/>
  <headerFooter alignWithMargins="0">
    <oddHeader>&amp;R&amp;"Arial CE,tučné\&amp;12Příloha č. 8</oddHeader>
    <oddFooter>&amp;C&amp;P+26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3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/>
      <c r="J1" s="602"/>
    </row>
    <row r="2" ht="12.75">
      <c r="B2" s="603"/>
    </row>
    <row r="3" spans="7:9" ht="12.75">
      <c r="G3" s="511"/>
      <c r="H3" s="511"/>
      <c r="I3" s="602" t="s">
        <v>965</v>
      </c>
    </row>
    <row r="4" ht="12.75">
      <c r="A4" s="599" t="s">
        <v>1060</v>
      </c>
    </row>
    <row r="5" ht="12.75">
      <c r="A5" s="599" t="s">
        <v>1061</v>
      </c>
    </row>
    <row r="6" ht="12.75">
      <c r="A6" s="599" t="s">
        <v>1069</v>
      </c>
    </row>
    <row r="8" spans="1:7" ht="12.75">
      <c r="A8" s="715" t="s">
        <v>966</v>
      </c>
      <c r="B8" s="715"/>
      <c r="C8" s="715"/>
      <c r="D8" s="715"/>
      <c r="E8" s="715"/>
      <c r="F8" s="715"/>
      <c r="G8" s="715"/>
    </row>
    <row r="9" spans="1:7" ht="12.75">
      <c r="A9" s="714" t="s">
        <v>1063</v>
      </c>
      <c r="B9" s="715"/>
      <c r="C9" s="715"/>
      <c r="D9" s="715"/>
      <c r="E9" s="715"/>
      <c r="F9" s="715"/>
      <c r="G9" s="715"/>
    </row>
    <row r="10" spans="1:7" ht="12.75">
      <c r="A10" s="604"/>
      <c r="B10" s="604"/>
      <c r="C10" s="604"/>
      <c r="D10" s="604"/>
      <c r="E10" s="604"/>
      <c r="F10" s="604"/>
      <c r="G10" s="604"/>
    </row>
    <row r="11" spans="1:7" ht="13.5" thickBot="1">
      <c r="A11" s="599" t="s">
        <v>890</v>
      </c>
      <c r="G11" s="605"/>
    </row>
    <row r="12" spans="1:8" s="611" customFormat="1" ht="64.5" thickBot="1">
      <c r="A12" s="606" t="s">
        <v>967</v>
      </c>
      <c r="B12" s="607" t="s">
        <v>968</v>
      </c>
      <c r="C12" s="608" t="s">
        <v>901</v>
      </c>
      <c r="D12" s="609" t="s">
        <v>969</v>
      </c>
      <c r="E12" s="609" t="s">
        <v>970</v>
      </c>
      <c r="F12" s="609" t="s">
        <v>971</v>
      </c>
      <c r="G12" s="609" t="s">
        <v>972</v>
      </c>
      <c r="H12" s="610"/>
    </row>
    <row r="13" spans="1:7" ht="13.5" thickBot="1">
      <c r="A13" s="612" t="s">
        <v>973</v>
      </c>
      <c r="B13" s="613" t="s">
        <v>974</v>
      </c>
      <c r="C13" s="614" t="s">
        <v>975</v>
      </c>
      <c r="D13" s="614">
        <v>1</v>
      </c>
      <c r="E13" s="614">
        <v>2</v>
      </c>
      <c r="F13" s="614">
        <v>3</v>
      </c>
      <c r="G13" s="612" t="s">
        <v>976</v>
      </c>
    </row>
    <row r="14" spans="1:7" ht="13.5" thickBot="1">
      <c r="A14" s="615"/>
      <c r="B14" s="616"/>
      <c r="C14" s="617" t="s">
        <v>977</v>
      </c>
      <c r="D14" s="618">
        <f>SUM(D16:D20)</f>
        <v>3068300</v>
      </c>
      <c r="E14" s="618">
        <f>SUM(E16:E20)</f>
        <v>0</v>
      </c>
      <c r="F14" s="618">
        <f>SUM(F16:F20)</f>
        <v>3068300</v>
      </c>
      <c r="G14" s="618">
        <f>SUM(G16:G20)</f>
        <v>0</v>
      </c>
    </row>
    <row r="15" spans="1:7" ht="12.75">
      <c r="A15" s="619"/>
      <c r="B15" s="620"/>
      <c r="C15" s="621" t="s">
        <v>978</v>
      </c>
      <c r="D15" s="622"/>
      <c r="E15" s="622"/>
      <c r="F15" s="622"/>
      <c r="G15" s="623"/>
    </row>
    <row r="16" spans="1:7" ht="12.75">
      <c r="A16" s="619"/>
      <c r="B16" s="624" t="s">
        <v>1006</v>
      </c>
      <c r="C16" s="625" t="s">
        <v>1007</v>
      </c>
      <c r="D16" s="622">
        <v>3068300</v>
      </c>
      <c r="E16" s="622">
        <v>0</v>
      </c>
      <c r="F16" s="622">
        <v>3068300</v>
      </c>
      <c r="G16" s="622">
        <f>D16-E16-F16</f>
        <v>0</v>
      </c>
    </row>
    <row r="17" spans="1:7" ht="12.75">
      <c r="A17" s="619"/>
      <c r="B17" s="641"/>
      <c r="C17" s="626"/>
      <c r="D17" s="622"/>
      <c r="E17" s="622"/>
      <c r="F17" s="622"/>
      <c r="G17" s="622"/>
    </row>
    <row r="18" spans="1:7" ht="12.75">
      <c r="A18" s="619"/>
      <c r="B18" s="641"/>
      <c r="C18" s="626"/>
      <c r="D18" s="622"/>
      <c r="E18" s="622"/>
      <c r="F18" s="622"/>
      <c r="G18" s="622"/>
    </row>
    <row r="19" spans="1:7" ht="12.75">
      <c r="A19" s="619"/>
      <c r="B19" s="641"/>
      <c r="C19" s="626"/>
      <c r="D19" s="622"/>
      <c r="E19" s="622"/>
      <c r="F19" s="622"/>
      <c r="G19" s="622"/>
    </row>
    <row r="20" spans="1:7" ht="13.5" thickBot="1">
      <c r="A20" s="619"/>
      <c r="B20" s="620"/>
      <c r="C20" s="627"/>
      <c r="D20" s="628"/>
      <c r="E20" s="628"/>
      <c r="F20" s="628"/>
      <c r="G20" s="628"/>
    </row>
    <row r="21" spans="1:7" ht="13.5" thickBot="1">
      <c r="A21" s="615"/>
      <c r="B21" s="613"/>
      <c r="C21" s="629" t="s">
        <v>1064</v>
      </c>
      <c r="D21" s="618">
        <f>SUM(D23:D25)</f>
        <v>0</v>
      </c>
      <c r="E21" s="618"/>
      <c r="F21" s="618"/>
      <c r="G21" s="618"/>
    </row>
    <row r="22" spans="1:7" ht="12.75">
      <c r="A22" s="619"/>
      <c r="B22" s="620"/>
      <c r="C22" s="621" t="s">
        <v>978</v>
      </c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2.75">
      <c r="A24" s="619"/>
      <c r="B24" s="620"/>
      <c r="C24" s="626"/>
      <c r="D24" s="622"/>
      <c r="E24" s="622"/>
      <c r="F24" s="622"/>
      <c r="G24" s="622"/>
    </row>
    <row r="25" spans="1:7" ht="13.5" thickBot="1">
      <c r="A25" s="630"/>
      <c r="B25" s="632"/>
      <c r="C25" s="626"/>
      <c r="D25" s="622"/>
      <c r="E25" s="622"/>
      <c r="F25" s="622"/>
      <c r="G25" s="628"/>
    </row>
    <row r="26" spans="1:7" ht="13.5" thickBot="1">
      <c r="A26" s="615"/>
      <c r="B26" s="613"/>
      <c r="C26" s="633" t="s">
        <v>1065</v>
      </c>
      <c r="D26" s="618">
        <f>SUM(D28:D30)</f>
        <v>0</v>
      </c>
      <c r="E26" s="618"/>
      <c r="F26" s="618"/>
      <c r="G26" s="618"/>
    </row>
    <row r="27" spans="1:7" ht="12.75">
      <c r="A27" s="619"/>
      <c r="B27" s="632"/>
      <c r="C27" s="625" t="s">
        <v>978</v>
      </c>
      <c r="D27" s="622"/>
      <c r="E27" s="622"/>
      <c r="F27" s="622"/>
      <c r="G27" s="622"/>
    </row>
    <row r="28" spans="1:7" ht="12.75">
      <c r="A28" s="619"/>
      <c r="B28" s="632"/>
      <c r="C28" s="625"/>
      <c r="D28" s="622"/>
      <c r="E28" s="622"/>
      <c r="F28" s="622"/>
      <c r="G28" s="622"/>
    </row>
    <row r="29" spans="1:7" ht="12.75">
      <c r="A29" s="630"/>
      <c r="B29" s="632"/>
      <c r="C29" s="626"/>
      <c r="D29" s="622"/>
      <c r="E29" s="622"/>
      <c r="F29" s="622"/>
      <c r="G29" s="622"/>
    </row>
    <row r="30" spans="1:7" ht="13.5" thickBot="1">
      <c r="A30" s="630"/>
      <c r="B30" s="632"/>
      <c r="C30" s="627"/>
      <c r="D30" s="628"/>
      <c r="E30" s="628"/>
      <c r="F30" s="628"/>
      <c r="G30" s="628"/>
    </row>
    <row r="31" spans="1:7" ht="26.25" thickBot="1">
      <c r="A31" s="634"/>
      <c r="B31" s="613"/>
      <c r="C31" s="635" t="s">
        <v>981</v>
      </c>
      <c r="D31" s="628">
        <f>D14+D21+D26</f>
        <v>3068300</v>
      </c>
      <c r="E31" s="628">
        <f>E14</f>
        <v>0</v>
      </c>
      <c r="F31" s="628">
        <f>F14</f>
        <v>3068300</v>
      </c>
      <c r="G31" s="628">
        <f>G14</f>
        <v>0</v>
      </c>
    </row>
    <row r="32" spans="1:7" ht="12.75">
      <c r="A32" s="636"/>
      <c r="B32" s="637"/>
      <c r="C32" s="638"/>
      <c r="D32" s="636"/>
      <c r="E32" s="636"/>
      <c r="F32" s="636"/>
      <c r="G32" s="636"/>
    </row>
    <row r="33" spans="1:3" ht="12.75">
      <c r="A33" s="512" t="s">
        <v>982</v>
      </c>
      <c r="C33" s="512"/>
    </row>
    <row r="34" spans="1:8" ht="12.75">
      <c r="A34" s="513" t="s">
        <v>983</v>
      </c>
      <c r="C34" s="512"/>
      <c r="D34" s="518"/>
      <c r="E34" s="518"/>
      <c r="F34" s="518"/>
      <c r="G34" s="518"/>
      <c r="H34" s="518"/>
    </row>
    <row r="35" spans="1:8" ht="12.75">
      <c r="A35" s="512" t="s">
        <v>984</v>
      </c>
      <c r="C35" s="512"/>
      <c r="D35" s="518"/>
      <c r="E35" s="518"/>
      <c r="F35" s="518"/>
      <c r="G35" s="518"/>
      <c r="H35" s="518"/>
    </row>
    <row r="36" spans="1:8" ht="12.75">
      <c r="A36" s="513" t="s">
        <v>985</v>
      </c>
      <c r="C36" s="512"/>
      <c r="D36" s="518"/>
      <c r="E36" s="518"/>
      <c r="F36" s="518"/>
      <c r="G36" s="518"/>
      <c r="H36" s="518"/>
    </row>
    <row r="37" ht="12.75">
      <c r="A37" s="512" t="s">
        <v>986</v>
      </c>
    </row>
    <row r="38" spans="1:3" ht="12.75">
      <c r="A38" s="512" t="s">
        <v>987</v>
      </c>
      <c r="C38" s="512"/>
    </row>
    <row r="39" spans="1:3" ht="12.75">
      <c r="A39" s="512" t="s">
        <v>988</v>
      </c>
      <c r="C39" s="512"/>
    </row>
    <row r="40" spans="1:3" ht="12.75">
      <c r="A40" s="512" t="s">
        <v>989</v>
      </c>
      <c r="C40" s="512"/>
    </row>
    <row r="41" spans="1:3" ht="12.75">
      <c r="A41" s="512"/>
      <c r="C41" s="512"/>
    </row>
    <row r="42" spans="1:3" ht="12.75">
      <c r="A42" s="639" t="s">
        <v>990</v>
      </c>
      <c r="C42" s="512"/>
    </row>
    <row r="44" spans="1:7" ht="12.75">
      <c r="A44" s="599" t="s">
        <v>991</v>
      </c>
      <c r="C44" s="599" t="s">
        <v>992</v>
      </c>
      <c r="F44" s="599" t="s">
        <v>993</v>
      </c>
      <c r="G44" s="599" t="s">
        <v>994</v>
      </c>
    </row>
    <row r="45" spans="1:7" ht="12.75">
      <c r="A45" s="599" t="s">
        <v>995</v>
      </c>
      <c r="C45" s="640">
        <v>38737</v>
      </c>
      <c r="F45" s="599" t="s">
        <v>995</v>
      </c>
      <c r="G45" s="640">
        <v>38737</v>
      </c>
    </row>
  </sheetData>
  <mergeCells count="2">
    <mergeCell ref="A9:G9"/>
    <mergeCell ref="A8:G8"/>
  </mergeCells>
  <printOptions horizontalCentered="1" verticalCentered="1"/>
  <pageMargins left="0.7086614173228347" right="0.35433070866141736" top="0.67" bottom="0.48" header="0.47" footer="0.31"/>
  <pageSetup horizontalDpi="600" verticalDpi="600" orientation="landscape" paperSize="9" scale="80" r:id="rId1"/>
  <headerFooter alignWithMargins="0">
    <oddHeader>&amp;R&amp;"Arial CE,tučné\&amp;12Příloha č. 8</oddHeader>
    <oddFooter>&amp;C&amp;P+27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E10">
      <selection activeCell="A8" sqref="A8:G8"/>
    </sheetView>
  </sheetViews>
  <sheetFormatPr defaultColWidth="9.00390625" defaultRowHeight="12.75"/>
  <cols>
    <col min="1" max="1" width="16.75390625" style="642" customWidth="1"/>
    <col min="2" max="2" width="9.125" style="642" customWidth="1"/>
    <col min="3" max="3" width="55.75390625" style="642" customWidth="1"/>
    <col min="4" max="4" width="16.25390625" style="642" customWidth="1"/>
    <col min="5" max="6" width="15.625" style="642" customWidth="1"/>
    <col min="7" max="7" width="17.00390625" style="642" customWidth="1"/>
    <col min="8" max="16384" width="9.125" style="642" customWidth="1"/>
  </cols>
  <sheetData>
    <row r="1" spans="3:6" ht="12.75">
      <c r="C1" s="643"/>
      <c r="D1" s="643"/>
      <c r="F1" s="518"/>
    </row>
    <row r="2" spans="3:4" ht="12.75">
      <c r="C2" s="601"/>
      <c r="D2" s="644"/>
    </row>
    <row r="3" spans="1:4" ht="12.75">
      <c r="A3" s="599" t="s">
        <v>1008</v>
      </c>
      <c r="D3" s="644"/>
    </row>
    <row r="4" spans="1:6" ht="12.75">
      <c r="A4" s="599" t="s">
        <v>1009</v>
      </c>
      <c r="D4" s="599"/>
      <c r="F4" s="518" t="s">
        <v>965</v>
      </c>
    </row>
    <row r="5" spans="1:4" ht="12.75">
      <c r="A5" s="599" t="s">
        <v>1010</v>
      </c>
      <c r="D5" s="599"/>
    </row>
    <row r="6" spans="3:4" ht="12.75">
      <c r="C6" s="599"/>
      <c r="D6" s="599"/>
    </row>
    <row r="7" spans="1:8" ht="12.75">
      <c r="A7" s="715" t="s">
        <v>966</v>
      </c>
      <c r="B7" s="715"/>
      <c r="C7" s="715"/>
      <c r="D7" s="715"/>
      <c r="E7" s="715"/>
      <c r="F7" s="715"/>
      <c r="G7" s="715"/>
      <c r="H7" s="645"/>
    </row>
    <row r="8" spans="1:7" ht="12.75">
      <c r="A8" s="714" t="s">
        <v>1070</v>
      </c>
      <c r="B8" s="715"/>
      <c r="C8" s="715"/>
      <c r="D8" s="715"/>
      <c r="E8" s="715"/>
      <c r="F8" s="715"/>
      <c r="G8" s="715"/>
    </row>
    <row r="9" spans="3:6" ht="12.75">
      <c r="C9" s="715"/>
      <c r="D9" s="715"/>
      <c r="E9" s="715"/>
      <c r="F9" s="715"/>
    </row>
    <row r="10" spans="1:7" ht="13.5" thickBot="1">
      <c r="A10" s="642" t="s">
        <v>890</v>
      </c>
      <c r="F10" s="646"/>
      <c r="G10" s="605"/>
    </row>
    <row r="11" spans="1:7" ht="64.5" thickBot="1">
      <c r="A11" s="606" t="s">
        <v>967</v>
      </c>
      <c r="B11" s="606" t="s">
        <v>968</v>
      </c>
      <c r="C11" s="609" t="s">
        <v>901</v>
      </c>
      <c r="D11" s="647" t="s">
        <v>1011</v>
      </c>
      <c r="E11" s="609" t="s">
        <v>1012</v>
      </c>
      <c r="F11" s="609" t="s">
        <v>1013</v>
      </c>
      <c r="G11" s="609" t="s">
        <v>1014</v>
      </c>
    </row>
    <row r="12" spans="1:7" ht="13.5" thickBot="1">
      <c r="A12" s="612" t="s">
        <v>973</v>
      </c>
      <c r="B12" s="612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>
        <v>4</v>
      </c>
    </row>
    <row r="13" spans="1:7" ht="13.5" thickBot="1">
      <c r="A13" s="648"/>
      <c r="B13" s="614"/>
      <c r="C13" s="634" t="s">
        <v>1015</v>
      </c>
      <c r="D13" s="649">
        <f>SUM(D15:D19)</f>
        <v>0</v>
      </c>
      <c r="E13" s="649">
        <f>SUM(E15:E19)</f>
        <v>0</v>
      </c>
      <c r="F13" s="649">
        <f>SUM(F15:F19)</f>
        <v>0</v>
      </c>
      <c r="G13" s="649">
        <f>SUM(G15:G19)</f>
        <v>0</v>
      </c>
    </row>
    <row r="14" spans="1:7" ht="12.75">
      <c r="A14" s="650"/>
      <c r="B14" s="651"/>
      <c r="C14" s="652" t="s">
        <v>1016</v>
      </c>
      <c r="D14" s="653"/>
      <c r="E14" s="654"/>
      <c r="F14" s="654"/>
      <c r="G14" s="654"/>
    </row>
    <row r="15" spans="1:7" ht="12.75">
      <c r="A15" s="650"/>
      <c r="B15" s="651"/>
      <c r="C15" s="655" t="s">
        <v>1017</v>
      </c>
      <c r="D15" s="653"/>
      <c r="E15" s="654"/>
      <c r="F15" s="654"/>
      <c r="G15" s="654"/>
    </row>
    <row r="16" spans="1:7" ht="12.75">
      <c r="A16" s="650"/>
      <c r="B16" s="651"/>
      <c r="C16" s="650"/>
      <c r="D16" s="656"/>
      <c r="E16" s="654"/>
      <c r="F16" s="654"/>
      <c r="G16" s="654"/>
    </row>
    <row r="17" spans="1:7" ht="12" customHeight="1">
      <c r="A17" s="650"/>
      <c r="B17" s="651"/>
      <c r="C17" s="650"/>
      <c r="D17" s="656"/>
      <c r="E17" s="654"/>
      <c r="F17" s="654"/>
      <c r="G17" s="654"/>
    </row>
    <row r="18" spans="1:7" ht="12" customHeight="1">
      <c r="A18" s="650"/>
      <c r="B18" s="651"/>
      <c r="C18" s="650"/>
      <c r="D18" s="656"/>
      <c r="E18" s="654"/>
      <c r="F18" s="654"/>
      <c r="G18" s="654"/>
    </row>
    <row r="19" spans="1:8" ht="12" customHeight="1" thickBot="1">
      <c r="A19" s="657"/>
      <c r="B19" s="658"/>
      <c r="C19" s="650"/>
      <c r="D19" s="659"/>
      <c r="E19" s="660"/>
      <c r="F19" s="660"/>
      <c r="G19" s="660"/>
      <c r="H19" s="661"/>
    </row>
    <row r="20" spans="1:7" ht="13.5" thickBot="1">
      <c r="A20" s="648"/>
      <c r="B20" s="658"/>
      <c r="C20" s="662" t="s">
        <v>1018</v>
      </c>
      <c r="D20" s="659">
        <f>SUM(D22:D24)</f>
        <v>0</v>
      </c>
      <c r="E20" s="659">
        <f>SUM(E22:E24)</f>
        <v>0</v>
      </c>
      <c r="F20" s="659">
        <f>SUM(F22:F24)</f>
        <v>0</v>
      </c>
      <c r="G20" s="659">
        <f>SUM(G22:G24)</f>
        <v>0</v>
      </c>
    </row>
    <row r="21" spans="1:7" ht="12" customHeight="1">
      <c r="A21" s="650"/>
      <c r="B21" s="651"/>
      <c r="C21" s="652" t="s">
        <v>1016</v>
      </c>
      <c r="D21" s="656"/>
      <c r="E21" s="654"/>
      <c r="F21" s="654"/>
      <c r="G21" s="654"/>
    </row>
    <row r="22" spans="1:7" ht="12" customHeight="1">
      <c r="A22" s="650"/>
      <c r="B22" s="663"/>
      <c r="C22" s="655" t="s">
        <v>1017</v>
      </c>
      <c r="D22" s="656"/>
      <c r="E22" s="654"/>
      <c r="F22" s="654"/>
      <c r="G22" s="654"/>
    </row>
    <row r="23" spans="1:7" ht="12" customHeight="1">
      <c r="A23" s="650"/>
      <c r="B23" s="664"/>
      <c r="C23" s="655"/>
      <c r="D23" s="656"/>
      <c r="E23" s="654"/>
      <c r="F23" s="654"/>
      <c r="G23" s="654"/>
    </row>
    <row r="24" spans="1:7" ht="13.5" thickBot="1">
      <c r="A24" s="657"/>
      <c r="B24" s="658"/>
      <c r="C24" s="665"/>
      <c r="D24" s="659"/>
      <c r="E24" s="660"/>
      <c r="F24" s="660"/>
      <c r="G24" s="660"/>
    </row>
    <row r="25" spans="1:7" ht="13.5" thickBot="1">
      <c r="A25" s="657"/>
      <c r="B25" s="614"/>
      <c r="C25" s="666" t="s">
        <v>1019</v>
      </c>
      <c r="D25" s="667">
        <f>D13+D20</f>
        <v>0</v>
      </c>
      <c r="E25" s="667">
        <f>E13+E20</f>
        <v>0</v>
      </c>
      <c r="F25" s="667">
        <f>F13+F20</f>
        <v>0</v>
      </c>
      <c r="G25" s="667">
        <f>G13+G20</f>
        <v>0</v>
      </c>
    </row>
    <row r="26" spans="2:6" ht="12" customHeight="1">
      <c r="B26" s="668"/>
      <c r="C26" s="456"/>
      <c r="D26" s="456"/>
      <c r="E26" s="669"/>
      <c r="F26" s="669"/>
    </row>
    <row r="27" spans="1:6" ht="12.75">
      <c r="A27" s="512" t="s">
        <v>982</v>
      </c>
      <c r="D27" s="512"/>
      <c r="E27" s="670"/>
      <c r="F27" s="670"/>
    </row>
    <row r="28" spans="1:6" ht="13.5">
      <c r="A28" s="513" t="s">
        <v>1020</v>
      </c>
      <c r="D28" s="671"/>
      <c r="E28" s="670"/>
      <c r="F28" s="670"/>
    </row>
    <row r="29" spans="1:6" ht="13.5">
      <c r="A29" s="512" t="s">
        <v>984</v>
      </c>
      <c r="D29" s="671"/>
      <c r="E29" s="670"/>
      <c r="F29" s="670"/>
    </row>
    <row r="30" spans="1:6" ht="12.75">
      <c r="A30" s="513" t="s">
        <v>1021</v>
      </c>
      <c r="D30" s="512"/>
      <c r="E30" s="670"/>
      <c r="F30" s="670"/>
    </row>
    <row r="31" spans="1:6" ht="12.75">
      <c r="A31" s="513" t="s">
        <v>1022</v>
      </c>
      <c r="D31" s="512"/>
      <c r="E31" s="670"/>
      <c r="F31" s="670"/>
    </row>
    <row r="32" spans="1:6" ht="12.75">
      <c r="A32" s="512" t="s">
        <v>1023</v>
      </c>
      <c r="D32" s="672"/>
      <c r="E32" s="670"/>
      <c r="F32" s="670"/>
    </row>
    <row r="33" spans="1:6" ht="12.75">
      <c r="A33" s="512" t="s">
        <v>1024</v>
      </c>
      <c r="D33" s="672"/>
      <c r="E33" s="670"/>
      <c r="F33" s="670"/>
    </row>
    <row r="34" spans="1:6" ht="12.75">
      <c r="A34" s="512" t="s">
        <v>1025</v>
      </c>
      <c r="D34" s="672"/>
      <c r="E34" s="670"/>
      <c r="F34" s="670"/>
    </row>
    <row r="35" spans="3:6" ht="12.75">
      <c r="C35" s="512"/>
      <c r="D35" s="512"/>
      <c r="E35" s="670"/>
      <c r="F35" s="670"/>
    </row>
    <row r="36" spans="3:6" ht="12.75">
      <c r="C36" s="512"/>
      <c r="D36" s="512"/>
      <c r="E36" s="670"/>
      <c r="F36" s="670"/>
    </row>
    <row r="37" spans="5:6" ht="12.75">
      <c r="E37" s="670"/>
      <c r="F37" s="670"/>
    </row>
    <row r="38" spans="1:7" ht="12.75">
      <c r="A38" s="599" t="s">
        <v>991</v>
      </c>
      <c r="B38" s="642" t="s">
        <v>1026</v>
      </c>
      <c r="C38" s="673"/>
      <c r="D38" s="673"/>
      <c r="E38" s="670"/>
      <c r="F38" s="599" t="s">
        <v>993</v>
      </c>
      <c r="G38" s="642" t="s">
        <v>1027</v>
      </c>
    </row>
    <row r="39" spans="1:7" ht="12.75">
      <c r="A39" s="599" t="s">
        <v>995</v>
      </c>
      <c r="B39" s="674">
        <v>38740</v>
      </c>
      <c r="C39" s="675"/>
      <c r="D39" s="675"/>
      <c r="E39" s="670"/>
      <c r="F39" s="599" t="s">
        <v>995</v>
      </c>
      <c r="G39" s="676">
        <v>38740</v>
      </c>
    </row>
    <row r="40" spans="4:5" ht="12.75">
      <c r="D40" s="599"/>
      <c r="E40" s="599"/>
    </row>
    <row r="41" spans="4:5" ht="12.75">
      <c r="D41" s="599"/>
      <c r="E41" s="599"/>
    </row>
  </sheetData>
  <mergeCells count="3">
    <mergeCell ref="C9:F9"/>
    <mergeCell ref="A7:G7"/>
    <mergeCell ref="A8:G8"/>
  </mergeCells>
  <printOptions horizontalCentered="1"/>
  <pageMargins left="0.6299212598425197" right="0.2362204724409449" top="1" bottom="0.4724409448818898" header="0.86" footer="0.5118110236220472"/>
  <pageSetup horizontalDpi="600" verticalDpi="600" orientation="landscape" paperSize="9" scale="80" r:id="rId1"/>
  <headerFooter alignWithMargins="0">
    <oddHeader>&amp;R&amp;"Arial CE,tučné\&amp;12Příloha č. 8</oddHeader>
    <oddFooter>&amp;C&amp;P+28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3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1072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154667</v>
      </c>
      <c r="E13" s="618">
        <f>E15</f>
        <v>0</v>
      </c>
      <c r="F13" s="618">
        <f>F15</f>
        <v>154667</v>
      </c>
      <c r="G13" s="618">
        <f>G15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1030</v>
      </c>
      <c r="C15" s="625" t="s">
        <v>1031</v>
      </c>
      <c r="D15" s="622">
        <v>154667</v>
      </c>
      <c r="E15" s="622">
        <v>0</v>
      </c>
      <c r="F15" s="622">
        <v>154667</v>
      </c>
      <c r="G15" s="622">
        <f>D15-E15-F15</f>
        <v>0</v>
      </c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154667</v>
      </c>
      <c r="E30" s="628">
        <f>E13</f>
        <v>0</v>
      </c>
      <c r="F30" s="628">
        <f>F13</f>
        <v>154667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  <row r="45" ht="12.75">
      <c r="C45" s="677"/>
    </row>
  </sheetData>
  <mergeCells count="2">
    <mergeCell ref="A8:G8"/>
    <mergeCell ref="A7:G7"/>
  </mergeCells>
  <printOptions verticalCentered="1"/>
  <pageMargins left="2.1653543307086616" right="0" top="0.79" bottom="0.2362204724409449" header="0.58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6"/>
  <sheetViews>
    <sheetView workbookViewId="0" topLeftCell="A1">
      <pane xSplit="1" ySplit="1" topLeftCell="D14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7" sqref="G37"/>
    </sheetView>
  </sheetViews>
  <sheetFormatPr defaultColWidth="9.00390625" defaultRowHeight="12.75" outlineLevelRow="1"/>
  <cols>
    <col min="1" max="1" width="4.375" style="34" customWidth="1"/>
    <col min="2" max="2" width="33.625" style="8" customWidth="1"/>
    <col min="3" max="5" width="12.75390625" style="8" customWidth="1"/>
    <col min="6" max="6" width="6.75390625" style="8" customWidth="1"/>
    <col min="7" max="7" width="63.125" style="8" customWidth="1"/>
    <col min="8" max="17" width="9.125" style="8" customWidth="1"/>
    <col min="18" max="18" width="8.875" style="8" customWidth="1"/>
    <col min="19" max="20" width="9.125" style="8" customWidth="1"/>
    <col min="21" max="22" width="8.875" style="8" customWidth="1"/>
    <col min="23" max="16384" width="9.125" style="8" customWidth="1"/>
  </cols>
  <sheetData>
    <row r="1" spans="1:7" s="3" customFormat="1" ht="39" customHeight="1">
      <c r="A1" s="1" t="s">
        <v>1111</v>
      </c>
      <c r="B1" s="2" t="s">
        <v>1112</v>
      </c>
      <c r="C1" s="2" t="s">
        <v>1113</v>
      </c>
      <c r="D1" s="2" t="s">
        <v>1114</v>
      </c>
      <c r="E1" s="2" t="s">
        <v>1115</v>
      </c>
      <c r="F1" s="2" t="s">
        <v>1116</v>
      </c>
      <c r="G1" s="2" t="s">
        <v>1117</v>
      </c>
    </row>
    <row r="2" spans="1:7" ht="13.5" customHeight="1">
      <c r="A2" s="4">
        <v>1111</v>
      </c>
      <c r="B2" s="5" t="s">
        <v>1118</v>
      </c>
      <c r="C2" s="6">
        <v>255000000</v>
      </c>
      <c r="D2" s="6">
        <v>255000000</v>
      </c>
      <c r="E2" s="6">
        <v>259826491</v>
      </c>
      <c r="F2" s="6">
        <f>E2/D2*100</f>
        <v>101.89274156862744</v>
      </c>
      <c r="G2" s="7"/>
    </row>
    <row r="3" spans="1:7" ht="13.5" customHeight="1">
      <c r="A3" s="4">
        <v>1112</v>
      </c>
      <c r="B3" s="5" t="s">
        <v>1119</v>
      </c>
      <c r="C3" s="6">
        <v>120000000</v>
      </c>
      <c r="D3" s="6">
        <v>120000000</v>
      </c>
      <c r="E3" s="6">
        <v>115432513</v>
      </c>
      <c r="F3" s="6">
        <f aca="true" t="shared" si="0" ref="F3:F12">E3/D3*100</f>
        <v>96.19376083333333</v>
      </c>
      <c r="G3" s="7"/>
    </row>
    <row r="4" spans="1:7" ht="13.5" customHeight="1">
      <c r="A4" s="4">
        <v>1113</v>
      </c>
      <c r="B4" s="5" t="s">
        <v>1120</v>
      </c>
      <c r="C4" s="6">
        <v>17000000</v>
      </c>
      <c r="D4" s="6">
        <v>17000000</v>
      </c>
      <c r="E4" s="6">
        <v>13570451</v>
      </c>
      <c r="F4" s="6">
        <f t="shared" si="0"/>
        <v>79.82618235294117</v>
      </c>
      <c r="G4" s="7"/>
    </row>
    <row r="5" spans="1:7" ht="13.5" customHeight="1">
      <c r="A5" s="4">
        <v>1119</v>
      </c>
      <c r="B5" s="5" t="s">
        <v>1121</v>
      </c>
      <c r="C5" s="6">
        <v>0</v>
      </c>
      <c r="D5" s="6">
        <v>0</v>
      </c>
      <c r="E5" s="6">
        <v>257373</v>
      </c>
      <c r="F5" s="6">
        <v>0</v>
      </c>
      <c r="G5" s="7"/>
    </row>
    <row r="6" spans="1:7" ht="13.5" customHeight="1">
      <c r="A6" s="4">
        <v>1121</v>
      </c>
      <c r="B6" s="5" t="s">
        <v>1122</v>
      </c>
      <c r="C6" s="6">
        <v>250000000</v>
      </c>
      <c r="D6" s="6">
        <v>251528800</v>
      </c>
      <c r="E6" s="6">
        <v>280153265</v>
      </c>
      <c r="F6" s="6">
        <f t="shared" si="0"/>
        <v>111.38019383863795</v>
      </c>
      <c r="G6" s="7"/>
    </row>
    <row r="7" spans="1:7" ht="13.5" customHeight="1">
      <c r="A7" s="4">
        <v>1122</v>
      </c>
      <c r="B7" s="5" t="s">
        <v>1123</v>
      </c>
      <c r="C7" s="6">
        <v>121549000</v>
      </c>
      <c r="D7" s="6">
        <v>132753000</v>
      </c>
      <c r="E7" s="6">
        <v>132000000</v>
      </c>
      <c r="F7" s="6">
        <f t="shared" si="0"/>
        <v>99.43278118008632</v>
      </c>
      <c r="G7" s="680" t="s">
        <v>37</v>
      </c>
    </row>
    <row r="8" spans="1:7" ht="13.5" customHeight="1">
      <c r="A8" s="4"/>
      <c r="B8" s="5"/>
      <c r="C8" s="6"/>
      <c r="D8" s="6"/>
      <c r="E8" s="6"/>
      <c r="F8" s="6"/>
      <c r="G8" s="681"/>
    </row>
    <row r="9" spans="1:7" ht="13.5" customHeight="1">
      <c r="A9" s="4"/>
      <c r="B9" s="5"/>
      <c r="C9" s="6"/>
      <c r="D9" s="6"/>
      <c r="E9" s="6"/>
      <c r="F9" s="6"/>
      <c r="G9" s="681"/>
    </row>
    <row r="10" spans="1:7" ht="13.5" customHeight="1">
      <c r="A10" s="4">
        <v>1211</v>
      </c>
      <c r="B10" s="5" t="s">
        <v>1124</v>
      </c>
      <c r="C10" s="6">
        <v>441414000</v>
      </c>
      <c r="D10" s="6">
        <v>441414000</v>
      </c>
      <c r="E10" s="6">
        <v>440840340</v>
      </c>
      <c r="F10" s="6">
        <f t="shared" si="0"/>
        <v>99.87004037026465</v>
      </c>
      <c r="G10" s="7"/>
    </row>
    <row r="11" spans="1:7" ht="13.5" customHeight="1" thickBot="1">
      <c r="A11" s="4">
        <v>1511</v>
      </c>
      <c r="B11" s="5" t="s">
        <v>1125</v>
      </c>
      <c r="C11" s="6">
        <v>41000000</v>
      </c>
      <c r="D11" s="6">
        <v>41000000</v>
      </c>
      <c r="E11" s="6">
        <v>47199893</v>
      </c>
      <c r="F11" s="6">
        <f t="shared" si="0"/>
        <v>115.12169024390244</v>
      </c>
      <c r="G11" s="7"/>
    </row>
    <row r="12" spans="1:8" ht="13.5" customHeight="1" thickBot="1">
      <c r="A12" s="4"/>
      <c r="B12" s="9" t="s">
        <v>1126</v>
      </c>
      <c r="C12" s="10">
        <f>SUM(C2:C11)</f>
        <v>1245963000</v>
      </c>
      <c r="D12" s="10">
        <f>SUM(D2:D11)</f>
        <v>1258695800</v>
      </c>
      <c r="E12" s="10">
        <f>SUM(E2:E11)</f>
        <v>1289280326</v>
      </c>
      <c r="F12" s="10">
        <f t="shared" si="0"/>
        <v>102.42985842965393</v>
      </c>
      <c r="G12" s="7"/>
      <c r="H12" s="11"/>
    </row>
    <row r="13" spans="1:7" ht="13.5" customHeight="1">
      <c r="A13" s="4">
        <v>1332</v>
      </c>
      <c r="B13" s="5" t="s">
        <v>1127</v>
      </c>
      <c r="C13" s="6">
        <v>50000</v>
      </c>
      <c r="D13" s="6">
        <v>50000</v>
      </c>
      <c r="E13" s="6">
        <v>49400</v>
      </c>
      <c r="F13" s="6">
        <f>E13/D13*100</f>
        <v>98.8</v>
      </c>
      <c r="G13" s="7" t="s">
        <v>1128</v>
      </c>
    </row>
    <row r="14" spans="1:7" ht="13.5" customHeight="1">
      <c r="A14" s="4">
        <v>1334</v>
      </c>
      <c r="B14" s="5" t="s">
        <v>1129</v>
      </c>
      <c r="C14" s="6">
        <v>500000</v>
      </c>
      <c r="D14" s="6">
        <v>500000</v>
      </c>
      <c r="E14" s="6">
        <v>787434</v>
      </c>
      <c r="F14" s="6">
        <f aca="true" t="shared" si="1" ref="F14:F34">E14/D14*100</f>
        <v>157.4868</v>
      </c>
      <c r="G14" s="7" t="s">
        <v>1130</v>
      </c>
    </row>
    <row r="15" spans="1:7" ht="13.5" customHeight="1">
      <c r="A15" s="4">
        <v>1335</v>
      </c>
      <c r="B15" s="5" t="s">
        <v>1131</v>
      </c>
      <c r="C15" s="6">
        <v>0</v>
      </c>
      <c r="D15" s="6">
        <v>0</v>
      </c>
      <c r="E15" s="6">
        <v>266063</v>
      </c>
      <c r="F15" s="6">
        <v>0</v>
      </c>
      <c r="G15" s="7" t="s">
        <v>1128</v>
      </c>
    </row>
    <row r="16" spans="1:7" ht="13.5" customHeight="1">
      <c r="A16" s="4">
        <v>1337</v>
      </c>
      <c r="B16" s="5" t="s">
        <v>1132</v>
      </c>
      <c r="C16" s="6">
        <v>39000000</v>
      </c>
      <c r="D16" s="6">
        <v>39000000</v>
      </c>
      <c r="E16" s="6">
        <v>41283242.75</v>
      </c>
      <c r="F16" s="6">
        <f t="shared" si="1"/>
        <v>105.85446858974359</v>
      </c>
      <c r="G16" s="7"/>
    </row>
    <row r="17" spans="1:7" ht="13.5" customHeight="1">
      <c r="A17" s="4">
        <v>1341</v>
      </c>
      <c r="B17" s="5" t="s">
        <v>1133</v>
      </c>
      <c r="C17" s="6">
        <v>2700000</v>
      </c>
      <c r="D17" s="6">
        <v>2700000</v>
      </c>
      <c r="E17" s="6">
        <v>2828559</v>
      </c>
      <c r="F17" s="6">
        <f t="shared" si="1"/>
        <v>104.76144444444444</v>
      </c>
      <c r="G17" s="12"/>
    </row>
    <row r="18" spans="1:7" ht="13.5" customHeight="1">
      <c r="A18" s="4">
        <v>1342</v>
      </c>
      <c r="B18" s="5" t="s">
        <v>1134</v>
      </c>
      <c r="C18" s="6">
        <v>400000</v>
      </c>
      <c r="D18" s="6">
        <v>400000</v>
      </c>
      <c r="E18" s="6">
        <v>455558</v>
      </c>
      <c r="F18" s="6">
        <f t="shared" si="1"/>
        <v>113.8895</v>
      </c>
      <c r="G18" s="7"/>
    </row>
    <row r="19" spans="1:7" ht="13.5" customHeight="1">
      <c r="A19" s="4">
        <v>1343</v>
      </c>
      <c r="B19" s="5" t="s">
        <v>1135</v>
      </c>
      <c r="C19" s="6">
        <v>5000000</v>
      </c>
      <c r="D19" s="6">
        <v>5000000</v>
      </c>
      <c r="E19" s="6">
        <v>4103897.31</v>
      </c>
      <c r="F19" s="6">
        <f t="shared" si="1"/>
        <v>82.0779462</v>
      </c>
      <c r="G19" s="7" t="s">
        <v>1136</v>
      </c>
    </row>
    <row r="20" spans="1:7" ht="13.5" customHeight="1">
      <c r="A20" s="4">
        <v>1344</v>
      </c>
      <c r="B20" s="5" t="s">
        <v>1137</v>
      </c>
      <c r="C20" s="6">
        <v>150000</v>
      </c>
      <c r="D20" s="6">
        <v>150000</v>
      </c>
      <c r="E20" s="6">
        <v>121356</v>
      </c>
      <c r="F20" s="6">
        <f t="shared" si="1"/>
        <v>80.904</v>
      </c>
      <c r="G20" s="7"/>
    </row>
    <row r="21" spans="1:7" ht="13.5" customHeight="1">
      <c r="A21" s="4">
        <v>1345</v>
      </c>
      <c r="B21" s="5" t="s">
        <v>1138</v>
      </c>
      <c r="C21" s="6">
        <v>800000</v>
      </c>
      <c r="D21" s="6">
        <v>800000</v>
      </c>
      <c r="E21" s="6">
        <v>862977</v>
      </c>
      <c r="F21" s="6">
        <f t="shared" si="1"/>
        <v>107.87212500000001</v>
      </c>
      <c r="G21" s="7"/>
    </row>
    <row r="22" spans="1:7" ht="13.5" customHeight="1">
      <c r="A22" s="4">
        <v>1346</v>
      </c>
      <c r="B22" s="5" t="s">
        <v>1139</v>
      </c>
      <c r="C22" s="6">
        <v>290000</v>
      </c>
      <c r="D22" s="6">
        <v>290000</v>
      </c>
      <c r="E22" s="6">
        <v>206760</v>
      </c>
      <c r="F22" s="6">
        <f t="shared" si="1"/>
        <v>71.29655172413794</v>
      </c>
      <c r="G22" s="13"/>
    </row>
    <row r="23" spans="1:7" ht="13.5" customHeight="1">
      <c r="A23" s="4">
        <v>1347</v>
      </c>
      <c r="B23" s="5" t="s">
        <v>1140</v>
      </c>
      <c r="C23" s="6">
        <v>12000000</v>
      </c>
      <c r="D23" s="6">
        <v>12000000</v>
      </c>
      <c r="E23" s="6">
        <v>15131810</v>
      </c>
      <c r="F23" s="6">
        <f t="shared" si="1"/>
        <v>126.09841666666665</v>
      </c>
      <c r="G23" s="7" t="s">
        <v>1141</v>
      </c>
    </row>
    <row r="24" spans="1:7" ht="13.5" customHeight="1">
      <c r="A24" s="4">
        <v>1349</v>
      </c>
      <c r="B24" s="5" t="s">
        <v>1142</v>
      </c>
      <c r="C24" s="6">
        <v>0</v>
      </c>
      <c r="D24" s="6">
        <v>0</v>
      </c>
      <c r="E24" s="6">
        <v>9000</v>
      </c>
      <c r="F24" s="6">
        <v>0</v>
      </c>
      <c r="G24" s="7" t="s">
        <v>1143</v>
      </c>
    </row>
    <row r="25" spans="1:7" ht="13.5" customHeight="1">
      <c r="A25" s="4">
        <v>1351</v>
      </c>
      <c r="B25" s="5" t="s">
        <v>1144</v>
      </c>
      <c r="C25" s="6">
        <v>9000000</v>
      </c>
      <c r="D25" s="6">
        <v>9000000</v>
      </c>
      <c r="E25" s="6">
        <v>10029243.52</v>
      </c>
      <c r="F25" s="6">
        <f t="shared" si="1"/>
        <v>111.43603911111111</v>
      </c>
      <c r="G25" s="7" t="s">
        <v>1145</v>
      </c>
    </row>
    <row r="26" spans="1:7" ht="13.5" customHeight="1">
      <c r="A26" s="4">
        <v>1351</v>
      </c>
      <c r="B26" s="5" t="s">
        <v>1144</v>
      </c>
      <c r="C26" s="6">
        <v>0</v>
      </c>
      <c r="D26" s="6">
        <v>670150</v>
      </c>
      <c r="E26" s="6">
        <v>670150</v>
      </c>
      <c r="F26" s="6">
        <f t="shared" si="1"/>
        <v>100</v>
      </c>
      <c r="G26" s="7" t="s">
        <v>1146</v>
      </c>
    </row>
    <row r="27" spans="1:7" ht="13.5" customHeight="1">
      <c r="A27" s="4">
        <v>1361</v>
      </c>
      <c r="B27" s="5" t="s">
        <v>1147</v>
      </c>
      <c r="C27" s="6">
        <v>20000000</v>
      </c>
      <c r="D27" s="6">
        <v>20000000</v>
      </c>
      <c r="E27" s="6">
        <v>26313000</v>
      </c>
      <c r="F27" s="6">
        <f t="shared" si="1"/>
        <v>131.565</v>
      </c>
      <c r="G27" s="14" t="s">
        <v>1148</v>
      </c>
    </row>
    <row r="28" spans="1:7" ht="13.5" customHeight="1">
      <c r="A28" s="4">
        <v>1361</v>
      </c>
      <c r="B28" s="5" t="s">
        <v>1147</v>
      </c>
      <c r="C28" s="6">
        <v>18000000</v>
      </c>
      <c r="D28" s="6">
        <v>18000000</v>
      </c>
      <c r="E28" s="6">
        <v>26802750</v>
      </c>
      <c r="F28" s="6">
        <f t="shared" si="1"/>
        <v>148.90416666666667</v>
      </c>
      <c r="G28" s="680" t="s">
        <v>38</v>
      </c>
    </row>
    <row r="29" spans="1:7" ht="13.5" customHeight="1">
      <c r="A29" s="4"/>
      <c r="B29" s="5"/>
      <c r="C29" s="6"/>
      <c r="D29" s="6"/>
      <c r="E29" s="6"/>
      <c r="F29" s="6"/>
      <c r="G29" s="681"/>
    </row>
    <row r="30" spans="1:7" ht="13.5" customHeight="1">
      <c r="A30" s="4"/>
      <c r="B30" s="5"/>
      <c r="C30" s="6"/>
      <c r="D30" s="6"/>
      <c r="E30" s="6"/>
      <c r="F30" s="6"/>
      <c r="G30" s="681"/>
    </row>
    <row r="31" spans="1:7" ht="13.5" customHeight="1">
      <c r="A31" s="4"/>
      <c r="B31" s="5"/>
      <c r="C31" s="6"/>
      <c r="D31" s="6"/>
      <c r="E31" s="6"/>
      <c r="F31" s="6"/>
      <c r="G31" s="681"/>
    </row>
    <row r="32" spans="1:7" ht="13.5" customHeight="1" thickBot="1">
      <c r="A32" s="4"/>
      <c r="B32" s="5"/>
      <c r="C32" s="6"/>
      <c r="D32" s="6"/>
      <c r="E32" s="6"/>
      <c r="F32" s="6"/>
      <c r="G32" s="681"/>
    </row>
    <row r="33" spans="1:8" ht="13.5" customHeight="1" thickBot="1">
      <c r="A33" s="4"/>
      <c r="B33" s="9" t="s">
        <v>1149</v>
      </c>
      <c r="C33" s="10">
        <f>SUM(C13:C29)</f>
        <v>107890000</v>
      </c>
      <c r="D33" s="10">
        <f>SUM(D13:D29)</f>
        <v>108560150</v>
      </c>
      <c r="E33" s="10">
        <f>SUM(E13:E29)</f>
        <v>129921200.58</v>
      </c>
      <c r="F33" s="10">
        <f>E33/D33*100</f>
        <v>119.67669589623817</v>
      </c>
      <c r="G33" s="7"/>
      <c r="H33" s="11"/>
    </row>
    <row r="34" spans="1:7" ht="13.5" customHeight="1" thickBot="1">
      <c r="A34" s="4"/>
      <c r="B34" s="15" t="s">
        <v>1150</v>
      </c>
      <c r="C34" s="16">
        <f>C12+C33</f>
        <v>1353853000</v>
      </c>
      <c r="D34" s="16">
        <f>D12+D33</f>
        <v>1367255950</v>
      </c>
      <c r="E34" s="16">
        <f>E12+E33</f>
        <v>1419201526.58</v>
      </c>
      <c r="F34" s="16">
        <f t="shared" si="1"/>
        <v>103.79925767227417</v>
      </c>
      <c r="G34" s="17"/>
    </row>
    <row r="35" spans="1:7" ht="13.5" customHeight="1">
      <c r="A35" s="4">
        <v>2111</v>
      </c>
      <c r="B35" s="5" t="s">
        <v>1151</v>
      </c>
      <c r="C35" s="6">
        <v>1140000</v>
      </c>
      <c r="D35" s="6">
        <v>1140000</v>
      </c>
      <c r="E35" s="6">
        <v>494891.3</v>
      </c>
      <c r="F35" s="6">
        <f>E35/D35*100</f>
        <v>43.411517543859645</v>
      </c>
      <c r="G35" s="680" t="s">
        <v>1152</v>
      </c>
    </row>
    <row r="36" spans="1:7" ht="13.5" customHeight="1">
      <c r="A36" s="4"/>
      <c r="B36" s="5"/>
      <c r="C36" s="6"/>
      <c r="D36" s="6"/>
      <c r="E36" s="6"/>
      <c r="F36" s="6"/>
      <c r="G36" s="681"/>
    </row>
    <row r="37" spans="1:7" ht="13.5" customHeight="1">
      <c r="A37" s="4">
        <v>2111</v>
      </c>
      <c r="B37" s="5" t="s">
        <v>1151</v>
      </c>
      <c r="C37" s="6">
        <v>950000</v>
      </c>
      <c r="D37" s="6">
        <v>950000</v>
      </c>
      <c r="E37" s="6">
        <v>966760.9</v>
      </c>
      <c r="F37" s="6">
        <f aca="true" t="shared" si="2" ref="F37:F44">E37/D37*100</f>
        <v>101.7643052631579</v>
      </c>
      <c r="G37" s="7" t="s">
        <v>1153</v>
      </c>
    </row>
    <row r="38" spans="1:7" ht="13.5" customHeight="1">
      <c r="A38" s="4">
        <v>2111</v>
      </c>
      <c r="B38" s="5" t="s">
        <v>1151</v>
      </c>
      <c r="C38" s="6">
        <v>1050000</v>
      </c>
      <c r="D38" s="6">
        <v>1050000</v>
      </c>
      <c r="E38" s="6">
        <v>1075619</v>
      </c>
      <c r="F38" s="6">
        <f t="shared" si="2"/>
        <v>102.43990476190477</v>
      </c>
      <c r="G38" s="7" t="s">
        <v>1154</v>
      </c>
    </row>
    <row r="39" spans="1:7" ht="13.5" customHeight="1">
      <c r="A39" s="4">
        <v>2111</v>
      </c>
      <c r="B39" s="5" t="s">
        <v>1151</v>
      </c>
      <c r="C39" s="6">
        <v>140000</v>
      </c>
      <c r="D39" s="6">
        <v>140000</v>
      </c>
      <c r="E39" s="6">
        <v>132507</v>
      </c>
      <c r="F39" s="6">
        <f t="shared" si="2"/>
        <v>94.64785714285713</v>
      </c>
      <c r="G39" s="7" t="s">
        <v>1155</v>
      </c>
    </row>
    <row r="40" spans="1:7" ht="13.5" customHeight="1">
      <c r="A40" s="4">
        <v>2111</v>
      </c>
      <c r="B40" s="5" t="s">
        <v>1151</v>
      </c>
      <c r="C40" s="6">
        <v>25000</v>
      </c>
      <c r="D40" s="6">
        <v>25000</v>
      </c>
      <c r="E40" s="6">
        <v>3113.6</v>
      </c>
      <c r="F40" s="6">
        <f t="shared" si="2"/>
        <v>12.4544</v>
      </c>
      <c r="G40" s="7" t="s">
        <v>1156</v>
      </c>
    </row>
    <row r="41" spans="1:7" ht="13.5" customHeight="1">
      <c r="A41" s="4">
        <v>2111</v>
      </c>
      <c r="B41" s="5" t="s">
        <v>1151</v>
      </c>
      <c r="C41" s="6">
        <v>0</v>
      </c>
      <c r="D41" s="6">
        <v>15000</v>
      </c>
      <c r="E41" s="6">
        <v>15000</v>
      </c>
      <c r="F41" s="6">
        <f t="shared" si="2"/>
        <v>100</v>
      </c>
      <c r="G41" s="7" t="s">
        <v>1157</v>
      </c>
    </row>
    <row r="42" spans="1:7" ht="13.5" customHeight="1">
      <c r="A42" s="4">
        <v>2111</v>
      </c>
      <c r="B42" s="5" t="s">
        <v>1151</v>
      </c>
      <c r="C42" s="6">
        <v>0</v>
      </c>
      <c r="D42" s="6">
        <v>96500</v>
      </c>
      <c r="E42" s="6">
        <v>96500</v>
      </c>
      <c r="F42" s="6">
        <f t="shared" si="2"/>
        <v>100</v>
      </c>
      <c r="G42" s="7" t="s">
        <v>1158</v>
      </c>
    </row>
    <row r="43" spans="1:7" ht="13.5" customHeight="1">
      <c r="A43" s="4">
        <v>2112</v>
      </c>
      <c r="B43" s="5" t="s">
        <v>1159</v>
      </c>
      <c r="C43" s="6">
        <v>10000</v>
      </c>
      <c r="D43" s="6">
        <v>10000</v>
      </c>
      <c r="E43" s="6">
        <v>6971</v>
      </c>
      <c r="F43" s="6">
        <f t="shared" si="2"/>
        <v>69.71000000000001</v>
      </c>
      <c r="G43" s="7" t="s">
        <v>1160</v>
      </c>
    </row>
    <row r="44" spans="1:7" ht="13.5" customHeight="1">
      <c r="A44" s="4">
        <v>2111</v>
      </c>
      <c r="B44" s="5" t="s">
        <v>1151</v>
      </c>
      <c r="C44" s="6">
        <v>270000</v>
      </c>
      <c r="D44" s="6">
        <v>270000</v>
      </c>
      <c r="E44" s="6">
        <v>234947.73</v>
      </c>
      <c r="F44" s="6">
        <f t="shared" si="2"/>
        <v>87.01767777777778</v>
      </c>
      <c r="G44" s="7" t="s">
        <v>1161</v>
      </c>
    </row>
    <row r="45" spans="1:7" ht="13.5" customHeight="1">
      <c r="A45" s="4">
        <v>2111</v>
      </c>
      <c r="B45" s="5" t="s">
        <v>1151</v>
      </c>
      <c r="C45" s="6">
        <v>0</v>
      </c>
      <c r="D45" s="6">
        <v>0</v>
      </c>
      <c r="E45" s="6">
        <v>115400</v>
      </c>
      <c r="F45" s="6">
        <v>0</v>
      </c>
      <c r="G45" s="7" t="s">
        <v>1162</v>
      </c>
    </row>
    <row r="46" spans="1:7" ht="13.5" customHeight="1">
      <c r="A46" s="4">
        <v>2119</v>
      </c>
      <c r="B46" s="5" t="s">
        <v>1163</v>
      </c>
      <c r="C46" s="6">
        <v>0</v>
      </c>
      <c r="D46" s="6">
        <v>0</v>
      </c>
      <c r="E46" s="6">
        <v>117</v>
      </c>
      <c r="F46" s="6">
        <v>0</v>
      </c>
      <c r="G46" s="7" t="s">
        <v>1164</v>
      </c>
    </row>
    <row r="47" spans="1:7" ht="13.5" customHeight="1">
      <c r="A47" s="4">
        <v>2122</v>
      </c>
      <c r="B47" s="5" t="s">
        <v>1165</v>
      </c>
      <c r="C47" s="6">
        <v>0</v>
      </c>
      <c r="D47" s="6">
        <v>1700000</v>
      </c>
      <c r="E47" s="6">
        <v>1700000</v>
      </c>
      <c r="F47" s="6">
        <f>E47/D47*100</f>
        <v>100</v>
      </c>
      <c r="G47" s="7" t="s">
        <v>1166</v>
      </c>
    </row>
    <row r="48" spans="1:7" ht="13.5" customHeight="1">
      <c r="A48" s="4">
        <v>2122</v>
      </c>
      <c r="B48" s="5" t="s">
        <v>1165</v>
      </c>
      <c r="C48" s="6">
        <v>0</v>
      </c>
      <c r="D48" s="6">
        <v>696545.75</v>
      </c>
      <c r="E48" s="6">
        <v>696545.75</v>
      </c>
      <c r="F48" s="6">
        <f>E48/D48*100</f>
        <v>100</v>
      </c>
      <c r="G48" s="7" t="s">
        <v>1167</v>
      </c>
    </row>
    <row r="49" spans="1:7" ht="13.5" customHeight="1">
      <c r="A49" s="4">
        <v>2122</v>
      </c>
      <c r="B49" s="5" t="s">
        <v>1165</v>
      </c>
      <c r="C49" s="6">
        <v>0</v>
      </c>
      <c r="D49" s="6">
        <v>617768.85</v>
      </c>
      <c r="E49" s="6">
        <v>617768.85</v>
      </c>
      <c r="F49" s="6">
        <f>E49/D49*100</f>
        <v>100</v>
      </c>
      <c r="G49" s="7" t="s">
        <v>1168</v>
      </c>
    </row>
    <row r="50" spans="1:7" ht="13.5" customHeight="1">
      <c r="A50" s="4">
        <v>2141</v>
      </c>
      <c r="B50" s="5" t="s">
        <v>1169</v>
      </c>
      <c r="C50" s="6">
        <v>6600000</v>
      </c>
      <c r="D50" s="6">
        <v>6600000</v>
      </c>
      <c r="E50" s="6">
        <v>6447921.64</v>
      </c>
      <c r="F50" s="6">
        <f>E50/D50*100</f>
        <v>97.69578242424242</v>
      </c>
      <c r="G50" s="18"/>
    </row>
    <row r="51" spans="1:7" ht="13.5" customHeight="1">
      <c r="A51" s="4">
        <v>2142</v>
      </c>
      <c r="B51" s="5" t="s">
        <v>1170</v>
      </c>
      <c r="C51" s="6">
        <v>2000000</v>
      </c>
      <c r="D51" s="6">
        <v>2000000</v>
      </c>
      <c r="E51" s="6">
        <v>285316</v>
      </c>
      <c r="F51" s="6">
        <f>E51/D51*100</f>
        <v>14.2658</v>
      </c>
      <c r="G51" s="682" t="s">
        <v>1171</v>
      </c>
    </row>
    <row r="52" spans="1:7" ht="13.5" customHeight="1">
      <c r="A52" s="4"/>
      <c r="B52" s="5"/>
      <c r="C52" s="6"/>
      <c r="D52" s="6"/>
      <c r="E52" s="6"/>
      <c r="F52" s="6"/>
      <c r="G52" s="682"/>
    </row>
    <row r="53" spans="1:7" ht="13.5" customHeight="1">
      <c r="A53" s="4">
        <v>2143</v>
      </c>
      <c r="B53" s="5" t="s">
        <v>1172</v>
      </c>
      <c r="C53" s="6">
        <v>0</v>
      </c>
      <c r="D53" s="6">
        <v>0</v>
      </c>
      <c r="E53" s="6">
        <v>33549.99</v>
      </c>
      <c r="F53" s="6">
        <v>0</v>
      </c>
      <c r="G53" s="18" t="s">
        <v>1173</v>
      </c>
    </row>
    <row r="54" spans="1:7" ht="13.5" customHeight="1">
      <c r="A54" s="4">
        <v>2210</v>
      </c>
      <c r="B54" s="5" t="s">
        <v>1174</v>
      </c>
      <c r="C54" s="6">
        <v>1233000</v>
      </c>
      <c r="D54" s="6">
        <v>1308000</v>
      </c>
      <c r="E54" s="6">
        <v>1540435.5</v>
      </c>
      <c r="F54" s="6">
        <f aca="true" t="shared" si="3" ref="F54:F73">E54/D54*100</f>
        <v>117.77029816513762</v>
      </c>
      <c r="G54" s="7" t="s">
        <v>1175</v>
      </c>
    </row>
    <row r="55" spans="1:7" ht="13.5" customHeight="1" hidden="1" outlineLevel="1">
      <c r="A55" s="4"/>
      <c r="B55" s="5"/>
      <c r="C55" s="6">
        <v>50</v>
      </c>
      <c r="D55" s="6"/>
      <c r="E55" s="6"/>
      <c r="F55" s="6" t="e">
        <f t="shared" si="3"/>
        <v>#DIV/0!</v>
      </c>
      <c r="G55" s="7" t="s">
        <v>1176</v>
      </c>
    </row>
    <row r="56" spans="1:7" ht="13.5" customHeight="1" hidden="1" outlineLevel="1">
      <c r="A56" s="4"/>
      <c r="B56" s="5"/>
      <c r="C56" s="6">
        <v>144</v>
      </c>
      <c r="D56" s="6"/>
      <c r="E56" s="6"/>
      <c r="F56" s="6" t="e">
        <f t="shared" si="3"/>
        <v>#DIV/0!</v>
      </c>
      <c r="G56" s="7" t="s">
        <v>1177</v>
      </c>
    </row>
    <row r="57" spans="1:7" ht="13.5" customHeight="1" hidden="1" outlineLevel="1">
      <c r="A57" s="4"/>
      <c r="B57" s="5"/>
      <c r="C57" s="6">
        <v>604</v>
      </c>
      <c r="D57" s="6"/>
      <c r="E57" s="6"/>
      <c r="F57" s="6" t="e">
        <f t="shared" si="3"/>
        <v>#DIV/0!</v>
      </c>
      <c r="G57" s="7" t="s">
        <v>1178</v>
      </c>
    </row>
    <row r="58" spans="1:7" ht="13.5" customHeight="1" hidden="1" outlineLevel="1">
      <c r="A58" s="4"/>
      <c r="B58" s="5"/>
      <c r="C58" s="683">
        <v>430</v>
      </c>
      <c r="D58" s="19"/>
      <c r="E58" s="6"/>
      <c r="F58" s="6" t="e">
        <f t="shared" si="3"/>
        <v>#DIV/0!</v>
      </c>
      <c r="G58" s="7" t="s">
        <v>1179</v>
      </c>
    </row>
    <row r="59" spans="1:7" ht="13.5" customHeight="1" hidden="1" outlineLevel="1">
      <c r="A59" s="4"/>
      <c r="B59" s="5"/>
      <c r="C59" s="683"/>
      <c r="D59" s="19"/>
      <c r="E59" s="6"/>
      <c r="F59" s="6" t="e">
        <f t="shared" si="3"/>
        <v>#DIV/0!</v>
      </c>
      <c r="G59" s="7" t="s">
        <v>1180</v>
      </c>
    </row>
    <row r="60" spans="1:7" ht="13.5" customHeight="1" hidden="1" outlineLevel="1">
      <c r="A60" s="4"/>
      <c r="B60" s="5"/>
      <c r="C60" s="683"/>
      <c r="D60" s="19"/>
      <c r="E60" s="6"/>
      <c r="F60" s="6" t="e">
        <f t="shared" si="3"/>
        <v>#DIV/0!</v>
      </c>
      <c r="G60" s="7" t="s">
        <v>1181</v>
      </c>
    </row>
    <row r="61" spans="1:7" ht="13.5" customHeight="1" hidden="1" outlineLevel="1">
      <c r="A61" s="4"/>
      <c r="B61" s="5"/>
      <c r="C61" s="683"/>
      <c r="D61" s="19"/>
      <c r="E61" s="6"/>
      <c r="F61" s="6" t="e">
        <f t="shared" si="3"/>
        <v>#DIV/0!</v>
      </c>
      <c r="G61" s="7" t="s">
        <v>1182</v>
      </c>
    </row>
    <row r="62" spans="1:7" ht="13.5" customHeight="1" hidden="1" outlineLevel="1">
      <c r="A62" s="4"/>
      <c r="B62" s="5"/>
      <c r="C62" s="6">
        <v>0</v>
      </c>
      <c r="D62" s="6"/>
      <c r="E62" s="6"/>
      <c r="F62" s="6" t="e">
        <f t="shared" si="3"/>
        <v>#DIV/0!</v>
      </c>
      <c r="G62" s="7" t="s">
        <v>1183</v>
      </c>
    </row>
    <row r="63" spans="1:7" ht="13.5" customHeight="1" hidden="1" outlineLevel="1">
      <c r="A63" s="4"/>
      <c r="B63" s="5"/>
      <c r="C63" s="6">
        <v>0</v>
      </c>
      <c r="D63" s="6"/>
      <c r="E63" s="6"/>
      <c r="F63" s="6" t="e">
        <f t="shared" si="3"/>
        <v>#DIV/0!</v>
      </c>
      <c r="G63" s="7" t="s">
        <v>1184</v>
      </c>
    </row>
    <row r="64" spans="1:7" ht="13.5" customHeight="1" hidden="1" outlineLevel="1">
      <c r="A64" s="4">
        <v>2210</v>
      </c>
      <c r="B64" s="5" t="s">
        <v>1174</v>
      </c>
      <c r="C64" s="6">
        <v>5</v>
      </c>
      <c r="D64" s="6"/>
      <c r="E64" s="6"/>
      <c r="F64" s="6" t="e">
        <f t="shared" si="3"/>
        <v>#DIV/0!</v>
      </c>
      <c r="G64" s="7" t="s">
        <v>1185</v>
      </c>
    </row>
    <row r="65" spans="1:7" ht="13.5" customHeight="1" collapsed="1">
      <c r="A65" s="4">
        <v>2210</v>
      </c>
      <c r="B65" s="5" t="s">
        <v>1174</v>
      </c>
      <c r="C65" s="6">
        <v>800000</v>
      </c>
      <c r="D65" s="6">
        <v>800000</v>
      </c>
      <c r="E65" s="6">
        <v>462350</v>
      </c>
      <c r="F65" s="6">
        <f t="shared" si="3"/>
        <v>57.79375</v>
      </c>
      <c r="G65" s="7" t="s">
        <v>1186</v>
      </c>
    </row>
    <row r="66" spans="1:7" ht="13.5" customHeight="1">
      <c r="A66" s="4">
        <v>2210</v>
      </c>
      <c r="B66" s="5" t="s">
        <v>1174</v>
      </c>
      <c r="C66" s="6">
        <v>3500000</v>
      </c>
      <c r="D66" s="6">
        <v>3500000</v>
      </c>
      <c r="E66" s="6">
        <v>4287401</v>
      </c>
      <c r="F66" s="6">
        <f t="shared" si="3"/>
        <v>122.49717142857143</v>
      </c>
      <c r="G66" s="7" t="s">
        <v>1187</v>
      </c>
    </row>
    <row r="67" spans="1:7" ht="13.5" customHeight="1">
      <c r="A67" s="4">
        <v>2210</v>
      </c>
      <c r="B67" s="5" t="s">
        <v>1174</v>
      </c>
      <c r="C67" s="6">
        <v>5000000</v>
      </c>
      <c r="D67" s="6">
        <v>5000000</v>
      </c>
      <c r="E67" s="6">
        <v>4371353.5</v>
      </c>
      <c r="F67" s="6">
        <f t="shared" si="3"/>
        <v>87.42707</v>
      </c>
      <c r="G67" s="7" t="s">
        <v>1188</v>
      </c>
    </row>
    <row r="68" spans="1:7" ht="13.5" customHeight="1" hidden="1" outlineLevel="1">
      <c r="A68" s="4"/>
      <c r="B68" s="5"/>
      <c r="C68" s="6"/>
      <c r="D68" s="6"/>
      <c r="E68" s="6"/>
      <c r="F68" s="6" t="e">
        <f t="shared" si="3"/>
        <v>#DIV/0!</v>
      </c>
      <c r="G68" s="7" t="s">
        <v>1189</v>
      </c>
    </row>
    <row r="69" spans="1:7" ht="13.5" customHeight="1" hidden="1" outlineLevel="1">
      <c r="A69" s="4"/>
      <c r="B69" s="5"/>
      <c r="C69" s="6"/>
      <c r="D69" s="6"/>
      <c r="E69" s="6"/>
      <c r="F69" s="6" t="e">
        <f t="shared" si="3"/>
        <v>#DIV/0!</v>
      </c>
      <c r="G69" s="7" t="s">
        <v>1190</v>
      </c>
    </row>
    <row r="70" spans="1:7" s="20" customFormat="1" ht="13.5" customHeight="1" collapsed="1">
      <c r="A70" s="4">
        <v>2210</v>
      </c>
      <c r="B70" s="5" t="s">
        <v>1174</v>
      </c>
      <c r="C70" s="6">
        <v>186000</v>
      </c>
      <c r="D70" s="6">
        <v>186000</v>
      </c>
      <c r="E70" s="6">
        <v>122378</v>
      </c>
      <c r="F70" s="6">
        <f t="shared" si="3"/>
        <v>65.79462365591398</v>
      </c>
      <c r="G70" s="7" t="s">
        <v>1191</v>
      </c>
    </row>
    <row r="71" spans="1:7" s="20" customFormat="1" ht="13.5" customHeight="1" hidden="1" outlineLevel="1">
      <c r="A71" s="4"/>
      <c r="B71" s="5"/>
      <c r="C71" s="6"/>
      <c r="D71" s="6"/>
      <c r="E71" s="6"/>
      <c r="F71" s="6" t="e">
        <f t="shared" si="3"/>
        <v>#DIV/0!</v>
      </c>
      <c r="G71" s="7" t="s">
        <v>1192</v>
      </c>
    </row>
    <row r="72" spans="1:7" s="20" customFormat="1" ht="13.5" customHeight="1" hidden="1" outlineLevel="1">
      <c r="A72" s="4"/>
      <c r="B72" s="5"/>
      <c r="C72" s="6"/>
      <c r="D72" s="6"/>
      <c r="E72" s="6"/>
      <c r="F72" s="6" t="e">
        <f t="shared" si="3"/>
        <v>#DIV/0!</v>
      </c>
      <c r="G72" s="7" t="s">
        <v>1193</v>
      </c>
    </row>
    <row r="73" spans="1:7" s="20" customFormat="1" ht="13.5" customHeight="1" hidden="1" outlineLevel="1">
      <c r="A73" s="4"/>
      <c r="B73" s="5"/>
      <c r="C73" s="6"/>
      <c r="D73" s="6"/>
      <c r="E73" s="6"/>
      <c r="F73" s="6" t="e">
        <f t="shared" si="3"/>
        <v>#DIV/0!</v>
      </c>
      <c r="G73" s="7" t="s">
        <v>1194</v>
      </c>
    </row>
    <row r="74" spans="1:7" s="20" customFormat="1" ht="13.5" customHeight="1" outlineLevel="1">
      <c r="A74" s="4">
        <v>2210</v>
      </c>
      <c r="B74" s="5" t="s">
        <v>1174</v>
      </c>
      <c r="C74" s="6">
        <v>0</v>
      </c>
      <c r="D74" s="6">
        <v>0</v>
      </c>
      <c r="E74" s="6">
        <v>33021</v>
      </c>
      <c r="F74" s="6">
        <v>0</v>
      </c>
      <c r="G74" s="679" t="s">
        <v>8</v>
      </c>
    </row>
    <row r="75" spans="1:7" s="20" customFormat="1" ht="13.5" customHeight="1" outlineLevel="1">
      <c r="A75" s="4"/>
      <c r="B75" s="5"/>
      <c r="C75" s="6"/>
      <c r="D75" s="6"/>
      <c r="E75" s="6"/>
      <c r="F75" s="6"/>
      <c r="G75" s="680"/>
    </row>
    <row r="76" spans="1:7" s="20" customFormat="1" ht="13.5" customHeight="1" outlineLevel="1">
      <c r="A76" s="4">
        <v>2210</v>
      </c>
      <c r="B76" s="5" t="s">
        <v>1174</v>
      </c>
      <c r="C76" s="6">
        <v>0</v>
      </c>
      <c r="D76" s="6">
        <v>17000</v>
      </c>
      <c r="E76" s="6">
        <v>17000</v>
      </c>
      <c r="F76" s="6">
        <f>E76/D76*100</f>
        <v>100</v>
      </c>
      <c r="G76" s="7" t="s">
        <v>1195</v>
      </c>
    </row>
    <row r="77" spans="1:7" s="20" customFormat="1" ht="13.5" customHeight="1" outlineLevel="1">
      <c r="A77" s="4">
        <v>2222</v>
      </c>
      <c r="B77" s="5" t="s">
        <v>1196</v>
      </c>
      <c r="C77" s="6">
        <v>0</v>
      </c>
      <c r="D77" s="6">
        <v>835345.3</v>
      </c>
      <c r="E77" s="6">
        <v>835345.3</v>
      </c>
      <c r="F77" s="6">
        <f>E77/D77*100</f>
        <v>100</v>
      </c>
      <c r="G77" s="7" t="s">
        <v>1197</v>
      </c>
    </row>
    <row r="78" spans="1:7" s="20" customFormat="1" ht="13.5" customHeight="1" outlineLevel="1">
      <c r="A78" s="4">
        <v>2223</v>
      </c>
      <c r="B78" s="5" t="s">
        <v>1198</v>
      </c>
      <c r="C78" s="6">
        <v>0</v>
      </c>
      <c r="D78" s="6">
        <v>0</v>
      </c>
      <c r="E78" s="6">
        <v>9705</v>
      </c>
      <c r="F78" s="6">
        <v>0</v>
      </c>
      <c r="G78" s="7" t="s">
        <v>1199</v>
      </c>
    </row>
    <row r="79" spans="1:7" s="20" customFormat="1" ht="13.5" customHeight="1" outlineLevel="1">
      <c r="A79" s="4">
        <v>2229</v>
      </c>
      <c r="B79" s="5" t="s">
        <v>1200</v>
      </c>
      <c r="C79" s="6">
        <v>0</v>
      </c>
      <c r="D79" s="6">
        <v>0</v>
      </c>
      <c r="E79" s="6">
        <v>47007</v>
      </c>
      <c r="F79" s="6">
        <v>0</v>
      </c>
      <c r="G79" s="7" t="s">
        <v>1201</v>
      </c>
    </row>
    <row r="80" spans="1:7" s="20" customFormat="1" ht="13.5" customHeight="1" outlineLevel="1">
      <c r="A80" s="4">
        <v>2229</v>
      </c>
      <c r="B80" s="5" t="s">
        <v>1200</v>
      </c>
      <c r="C80" s="6">
        <v>0</v>
      </c>
      <c r="D80" s="6">
        <v>0</v>
      </c>
      <c r="E80" s="6">
        <v>4748</v>
      </c>
      <c r="F80" s="6">
        <v>0</v>
      </c>
      <c r="G80" s="7" t="s">
        <v>1202</v>
      </c>
    </row>
    <row r="81" spans="1:7" s="20" customFormat="1" ht="13.5" customHeight="1" outlineLevel="1">
      <c r="A81" s="4">
        <v>2310</v>
      </c>
      <c r="B81" s="5" t="s">
        <v>1203</v>
      </c>
      <c r="C81" s="6">
        <v>0</v>
      </c>
      <c r="D81" s="6">
        <v>5440</v>
      </c>
      <c r="E81" s="6">
        <v>202935</v>
      </c>
      <c r="F81" s="6">
        <f>E81/D81*100</f>
        <v>3730.4227941176473</v>
      </c>
      <c r="G81" s="680" t="s">
        <v>39</v>
      </c>
    </row>
    <row r="82" spans="1:7" s="20" customFormat="1" ht="13.5" customHeight="1" outlineLevel="1">
      <c r="A82" s="4"/>
      <c r="B82" s="5"/>
      <c r="C82" s="6"/>
      <c r="D82" s="6"/>
      <c r="E82" s="6"/>
      <c r="F82" s="6"/>
      <c r="G82" s="680"/>
    </row>
    <row r="83" spans="1:7" s="20" customFormat="1" ht="13.5" customHeight="1" outlineLevel="1">
      <c r="A83" s="4"/>
      <c r="B83" s="5"/>
      <c r="C83" s="6"/>
      <c r="D83" s="6"/>
      <c r="E83" s="6"/>
      <c r="F83" s="6"/>
      <c r="G83" s="686"/>
    </row>
    <row r="84" spans="1:7" s="20" customFormat="1" ht="13.5" customHeight="1" outlineLevel="1">
      <c r="A84" s="4">
        <v>2321</v>
      </c>
      <c r="B84" s="5" t="s">
        <v>1204</v>
      </c>
      <c r="C84" s="6">
        <v>0</v>
      </c>
      <c r="D84" s="6">
        <v>362000</v>
      </c>
      <c r="E84" s="6">
        <v>362000</v>
      </c>
      <c r="F84" s="6">
        <f>E84/D84*100</f>
        <v>100</v>
      </c>
      <c r="G84" s="680" t="s">
        <v>40</v>
      </c>
    </row>
    <row r="85" spans="1:7" s="20" customFormat="1" ht="13.5" customHeight="1" outlineLevel="1">
      <c r="A85" s="4"/>
      <c r="B85" s="5"/>
      <c r="C85" s="6"/>
      <c r="D85" s="6"/>
      <c r="E85" s="6"/>
      <c r="F85" s="6"/>
      <c r="G85" s="680"/>
    </row>
    <row r="86" spans="1:7" s="20" customFormat="1" ht="13.5" customHeight="1" outlineLevel="1">
      <c r="A86" s="4"/>
      <c r="B86" s="5"/>
      <c r="C86" s="6"/>
      <c r="D86" s="6"/>
      <c r="E86" s="6"/>
      <c r="F86" s="6"/>
      <c r="G86" s="681"/>
    </row>
    <row r="87" spans="1:7" s="20" customFormat="1" ht="13.5" customHeight="1" outlineLevel="1">
      <c r="A87" s="4">
        <v>2322</v>
      </c>
      <c r="B87" s="5" t="s">
        <v>1205</v>
      </c>
      <c r="C87" s="6">
        <v>0</v>
      </c>
      <c r="D87" s="6">
        <v>225739</v>
      </c>
      <c r="E87" s="6">
        <v>628382</v>
      </c>
      <c r="F87" s="6">
        <f>E87/D87*100</f>
        <v>278.3666092256987</v>
      </c>
      <c r="G87" s="22"/>
    </row>
    <row r="88" spans="1:7" s="20" customFormat="1" ht="13.5" customHeight="1" outlineLevel="1">
      <c r="A88" s="4">
        <v>2324</v>
      </c>
      <c r="B88" s="5" t="s">
        <v>1206</v>
      </c>
      <c r="C88" s="6">
        <v>0</v>
      </c>
      <c r="D88" s="6">
        <v>0</v>
      </c>
      <c r="E88" s="6">
        <v>44458</v>
      </c>
      <c r="F88" s="6">
        <v>0</v>
      </c>
      <c r="G88" s="7" t="s">
        <v>1207</v>
      </c>
    </row>
    <row r="89" spans="1:7" ht="13.5" customHeight="1">
      <c r="A89" s="4">
        <v>2324</v>
      </c>
      <c r="B89" s="5" t="s">
        <v>1206</v>
      </c>
      <c r="C89" s="6">
        <v>10000</v>
      </c>
      <c r="D89" s="6">
        <v>10000</v>
      </c>
      <c r="E89" s="6">
        <v>10000</v>
      </c>
      <c r="F89" s="6">
        <f>E89/D89*100</f>
        <v>100</v>
      </c>
      <c r="G89" s="7" t="s">
        <v>1208</v>
      </c>
    </row>
    <row r="90" spans="1:7" ht="13.5" customHeight="1">
      <c r="A90" s="4">
        <v>2324</v>
      </c>
      <c r="B90" s="5" t="s">
        <v>1206</v>
      </c>
      <c r="C90" s="6">
        <v>5636000</v>
      </c>
      <c r="D90" s="6">
        <v>5636000</v>
      </c>
      <c r="E90" s="6">
        <v>5720775</v>
      </c>
      <c r="F90" s="6">
        <f>E90/D90*100</f>
        <v>101.50416962384669</v>
      </c>
      <c r="G90" s="7" t="s">
        <v>1209</v>
      </c>
    </row>
    <row r="91" spans="1:7" ht="13.5" customHeight="1">
      <c r="A91" s="4">
        <v>2324</v>
      </c>
      <c r="B91" s="5" t="s">
        <v>1206</v>
      </c>
      <c r="C91" s="6">
        <v>760000</v>
      </c>
      <c r="D91" s="6">
        <v>928997</v>
      </c>
      <c r="E91" s="6">
        <v>1296284.22</v>
      </c>
      <c r="F91" s="6">
        <f>E91/D91*100</f>
        <v>139.53588870577622</v>
      </c>
      <c r="G91" s="680" t="s">
        <v>1210</v>
      </c>
    </row>
    <row r="92" spans="1:7" ht="13.5" customHeight="1">
      <c r="A92" s="4"/>
      <c r="B92" s="5"/>
      <c r="C92" s="6"/>
      <c r="D92" s="6"/>
      <c r="E92" s="6"/>
      <c r="F92" s="6"/>
      <c r="G92" s="680"/>
    </row>
    <row r="93" spans="1:7" ht="13.5" customHeight="1">
      <c r="A93" s="4">
        <v>2324</v>
      </c>
      <c r="B93" s="5" t="s">
        <v>1206</v>
      </c>
      <c r="C93" s="6">
        <v>50000</v>
      </c>
      <c r="D93" s="6">
        <v>50000</v>
      </c>
      <c r="E93" s="6">
        <v>62910</v>
      </c>
      <c r="F93" s="6">
        <f>E93/D93*100</f>
        <v>125.82</v>
      </c>
      <c r="G93" s="7" t="s">
        <v>1211</v>
      </c>
    </row>
    <row r="94" spans="1:7" ht="13.5" customHeight="1">
      <c r="A94" s="4">
        <v>2324</v>
      </c>
      <c r="B94" s="5" t="s">
        <v>1206</v>
      </c>
      <c r="C94" s="6">
        <v>0</v>
      </c>
      <c r="D94" s="6">
        <v>0</v>
      </c>
      <c r="E94" s="6">
        <v>4513.99</v>
      </c>
      <c r="F94" s="6">
        <v>0</v>
      </c>
      <c r="G94" s="18" t="s">
        <v>1212</v>
      </c>
    </row>
    <row r="95" spans="1:7" ht="13.5" customHeight="1">
      <c r="A95" s="4">
        <v>2324</v>
      </c>
      <c r="B95" s="5" t="s">
        <v>1206</v>
      </c>
      <c r="C95" s="6">
        <v>0</v>
      </c>
      <c r="D95" s="6">
        <v>3299068.6</v>
      </c>
      <c r="E95" s="6">
        <v>3299068.6</v>
      </c>
      <c r="F95" s="6">
        <f>E95/D95*100</f>
        <v>100</v>
      </c>
      <c r="G95" s="18" t="s">
        <v>1213</v>
      </c>
    </row>
    <row r="96" spans="1:7" ht="13.5" customHeight="1">
      <c r="A96" s="4">
        <v>2324</v>
      </c>
      <c r="B96" s="5" t="s">
        <v>1206</v>
      </c>
      <c r="C96" s="6">
        <v>0</v>
      </c>
      <c r="D96" s="6">
        <v>0</v>
      </c>
      <c r="E96" s="6">
        <v>2150</v>
      </c>
      <c r="F96" s="6">
        <v>0</v>
      </c>
      <c r="G96" s="18" t="s">
        <v>1214</v>
      </c>
    </row>
    <row r="97" spans="1:7" ht="13.5" customHeight="1">
      <c r="A97" s="4">
        <v>2324</v>
      </c>
      <c r="B97" s="5" t="s">
        <v>1206</v>
      </c>
      <c r="C97" s="6">
        <v>0</v>
      </c>
      <c r="D97" s="6">
        <v>386441.58</v>
      </c>
      <c r="E97" s="6">
        <v>386441.58</v>
      </c>
      <c r="F97" s="6">
        <f>E97/D97*100</f>
        <v>100</v>
      </c>
      <c r="G97" s="18" t="s">
        <v>1215</v>
      </c>
    </row>
    <row r="98" spans="1:7" ht="13.5" customHeight="1">
      <c r="A98" s="4">
        <v>2328</v>
      </c>
      <c r="B98" s="5" t="s">
        <v>1216</v>
      </c>
      <c r="C98" s="6">
        <v>0</v>
      </c>
      <c r="D98" s="6">
        <v>0</v>
      </c>
      <c r="E98" s="6">
        <v>-441675.48</v>
      </c>
      <c r="F98" s="6">
        <v>0</v>
      </c>
      <c r="G98" s="18" t="s">
        <v>1217</v>
      </c>
    </row>
    <row r="99" spans="1:7" ht="13.5" customHeight="1">
      <c r="A99" s="4">
        <v>2329</v>
      </c>
      <c r="B99" s="5" t="s">
        <v>1218</v>
      </c>
      <c r="C99" s="6">
        <v>200000</v>
      </c>
      <c r="D99" s="6">
        <v>315329</v>
      </c>
      <c r="E99" s="6">
        <v>238180.6</v>
      </c>
      <c r="F99" s="6">
        <f>E99/D99*100</f>
        <v>75.53399782449442</v>
      </c>
      <c r="G99" s="680" t="s">
        <v>1219</v>
      </c>
    </row>
    <row r="100" spans="1:7" ht="13.5" customHeight="1">
      <c r="A100" s="4"/>
      <c r="B100" s="5"/>
      <c r="C100" s="6"/>
      <c r="D100" s="6"/>
      <c r="E100" s="6"/>
      <c r="F100" s="6"/>
      <c r="G100" s="680"/>
    </row>
    <row r="101" spans="1:7" ht="13.5" customHeight="1">
      <c r="A101" s="4">
        <v>2329</v>
      </c>
      <c r="B101" s="5" t="s">
        <v>1218</v>
      </c>
      <c r="C101" s="6">
        <v>0</v>
      </c>
      <c r="D101" s="6">
        <v>747546.89</v>
      </c>
      <c r="E101" s="6">
        <v>887234.86</v>
      </c>
      <c r="F101" s="6">
        <f>E101/D101*100</f>
        <v>118.68618167885094</v>
      </c>
      <c r="G101" s="7" t="s">
        <v>1220</v>
      </c>
    </row>
    <row r="102" spans="1:7" ht="13.5" customHeight="1">
      <c r="A102" s="4">
        <v>2343</v>
      </c>
      <c r="B102" s="5" t="s">
        <v>1221</v>
      </c>
      <c r="C102" s="6">
        <v>10000</v>
      </c>
      <c r="D102" s="6">
        <v>10000</v>
      </c>
      <c r="E102" s="6">
        <v>11296</v>
      </c>
      <c r="F102" s="6">
        <f>E102/D102*100</f>
        <v>112.96</v>
      </c>
      <c r="G102" s="7"/>
    </row>
    <row r="103" spans="1:7" ht="13.5" customHeight="1">
      <c r="A103" s="4">
        <v>2412</v>
      </c>
      <c r="B103" s="5" t="s">
        <v>1222</v>
      </c>
      <c r="C103" s="6">
        <v>250000</v>
      </c>
      <c r="D103" s="6">
        <v>250000</v>
      </c>
      <c r="E103" s="6">
        <v>812500</v>
      </c>
      <c r="F103" s="6">
        <f>E103/D103*100</f>
        <v>325</v>
      </c>
      <c r="G103" s="7" t="s">
        <v>1223</v>
      </c>
    </row>
    <row r="104" spans="1:7" ht="13.5" customHeight="1">
      <c r="A104" s="4">
        <v>2451</v>
      </c>
      <c r="B104" s="5" t="s">
        <v>1224</v>
      </c>
      <c r="C104" s="6">
        <v>0</v>
      </c>
      <c r="D104" s="6">
        <v>361497</v>
      </c>
      <c r="E104" s="6">
        <v>361497</v>
      </c>
      <c r="F104" s="6">
        <f>E104/D104*100</f>
        <v>100</v>
      </c>
      <c r="G104" s="7" t="s">
        <v>1225</v>
      </c>
    </row>
    <row r="105" spans="1:7" ht="13.5" customHeight="1">
      <c r="A105" s="4">
        <v>2460</v>
      </c>
      <c r="B105" s="5" t="s">
        <v>1226</v>
      </c>
      <c r="C105" s="6">
        <v>20000</v>
      </c>
      <c r="D105" s="6">
        <v>20000</v>
      </c>
      <c r="E105" s="6">
        <v>20000</v>
      </c>
      <c r="F105" s="6">
        <f>E105/D105*100</f>
        <v>100</v>
      </c>
      <c r="G105" s="7" t="s">
        <v>1227</v>
      </c>
    </row>
    <row r="106" spans="1:7" ht="13.5" customHeight="1">
      <c r="A106" s="4">
        <v>2460</v>
      </c>
      <c r="B106" s="5" t="s">
        <v>1226</v>
      </c>
      <c r="C106" s="6">
        <v>0</v>
      </c>
      <c r="D106" s="6">
        <v>0</v>
      </c>
      <c r="E106" s="6">
        <v>295293</v>
      </c>
      <c r="F106" s="6">
        <v>0</v>
      </c>
      <c r="G106" s="7" t="s">
        <v>1228</v>
      </c>
    </row>
    <row r="107" spans="1:7" ht="13.5" customHeight="1">
      <c r="A107" s="4">
        <v>2460</v>
      </c>
      <c r="B107" s="5" t="s">
        <v>1226</v>
      </c>
      <c r="C107" s="6">
        <v>0</v>
      </c>
      <c r="D107" s="6">
        <v>0</v>
      </c>
      <c r="E107" s="6">
        <v>760</v>
      </c>
      <c r="F107" s="6">
        <v>0</v>
      </c>
      <c r="G107" s="7" t="s">
        <v>1229</v>
      </c>
    </row>
    <row r="108" spans="1:7" ht="13.5" customHeight="1">
      <c r="A108" s="4">
        <v>2460</v>
      </c>
      <c r="B108" s="5" t="s">
        <v>1226</v>
      </c>
      <c r="C108" s="6">
        <v>31018000</v>
      </c>
      <c r="D108" s="6">
        <v>31018000</v>
      </c>
      <c r="E108" s="6">
        <v>36162248.98</v>
      </c>
      <c r="F108" s="6">
        <f>E108/D108*100</f>
        <v>116.58472170997484</v>
      </c>
      <c r="G108" s="680" t="s">
        <v>41</v>
      </c>
    </row>
    <row r="109" spans="1:7" ht="13.5" customHeight="1">
      <c r="A109" s="4"/>
      <c r="B109" s="5"/>
      <c r="C109" s="6"/>
      <c r="D109" s="6"/>
      <c r="E109" s="6"/>
      <c r="F109" s="6"/>
      <c r="G109" s="680"/>
    </row>
    <row r="110" spans="1:7" ht="13.5" customHeight="1">
      <c r="A110" s="4">
        <v>2481</v>
      </c>
      <c r="B110" s="5" t="s">
        <v>1230</v>
      </c>
      <c r="C110" s="6">
        <v>0</v>
      </c>
      <c r="D110" s="6">
        <v>0</v>
      </c>
      <c r="E110" s="6">
        <v>6705182.4</v>
      </c>
      <c r="F110" s="6">
        <v>0</v>
      </c>
      <c r="G110" s="680" t="s">
        <v>1231</v>
      </c>
    </row>
    <row r="111" spans="1:7" ht="13.5" customHeight="1" thickBot="1">
      <c r="A111" s="4"/>
      <c r="B111" s="5"/>
      <c r="C111" s="6"/>
      <c r="D111" s="6"/>
      <c r="E111" s="6"/>
      <c r="F111" s="6"/>
      <c r="G111" s="680"/>
    </row>
    <row r="112" spans="1:8" ht="13.5" customHeight="1" thickBot="1">
      <c r="A112" s="4"/>
      <c r="B112" s="15" t="s">
        <v>1232</v>
      </c>
      <c r="C112" s="16">
        <f>C35+C37+C38+C39+C40+C41+C42+C43+C44+C45+C46+C47+C48+C49+C50+C51+C53+C54+C65+C66+C67+C70+C74+C76+C77+C78+C79+C80+C81+C84+C87+C88+C89+C90+C91+C93+C94+C95+C96+C97+C98+C99+C102+C103+C104+C105+C106+C107+C108+C110</f>
        <v>60858000</v>
      </c>
      <c r="D112" s="16">
        <f>SUM(D35:D111)</f>
        <v>70583218.97</v>
      </c>
      <c r="E112" s="16">
        <f>SUM(E35:E111)</f>
        <v>81726109.81</v>
      </c>
      <c r="F112" s="16">
        <f>E112/D112*100</f>
        <v>115.78688391179222</v>
      </c>
      <c r="G112" s="7"/>
      <c r="H112" s="11"/>
    </row>
    <row r="113" spans="1:8" ht="13.5" customHeight="1">
      <c r="A113" s="4">
        <v>3113</v>
      </c>
      <c r="B113" s="5" t="s">
        <v>1233</v>
      </c>
      <c r="C113" s="6">
        <v>0</v>
      </c>
      <c r="D113" s="6">
        <v>0</v>
      </c>
      <c r="E113" s="6">
        <v>2687000</v>
      </c>
      <c r="F113" s="6">
        <v>0</v>
      </c>
      <c r="G113" s="7" t="s">
        <v>1234</v>
      </c>
      <c r="H113" s="11"/>
    </row>
    <row r="114" spans="1:7" ht="13.5" customHeight="1">
      <c r="A114" s="4">
        <v>3201</v>
      </c>
      <c r="B114" s="5" t="s">
        <v>1235</v>
      </c>
      <c r="C114" s="6">
        <v>20000000</v>
      </c>
      <c r="D114" s="6">
        <v>20000000</v>
      </c>
      <c r="E114" s="6">
        <v>21121866.05</v>
      </c>
      <c r="F114" s="6">
        <f aca="true" t="shared" si="4" ref="F114:F132">E114/D114*100</f>
        <v>105.60933025000001</v>
      </c>
      <c r="G114" s="7" t="s">
        <v>1236</v>
      </c>
    </row>
    <row r="115" spans="1:7" ht="13.5" customHeight="1">
      <c r="A115" s="4">
        <v>3121</v>
      </c>
      <c r="B115" s="5" t="s">
        <v>1237</v>
      </c>
      <c r="C115" s="6">
        <v>0</v>
      </c>
      <c r="D115" s="6">
        <v>200000</v>
      </c>
      <c r="E115" s="6">
        <v>200000</v>
      </c>
      <c r="F115" s="6">
        <f t="shared" si="4"/>
        <v>100</v>
      </c>
      <c r="G115" s="7" t="s">
        <v>1238</v>
      </c>
    </row>
    <row r="116" spans="1:7" ht="13.5" customHeight="1" thickBot="1">
      <c r="A116" s="4">
        <v>3122</v>
      </c>
      <c r="B116" s="5" t="s">
        <v>1239</v>
      </c>
      <c r="C116" s="6">
        <v>0</v>
      </c>
      <c r="D116" s="6">
        <v>1270200</v>
      </c>
      <c r="E116" s="6">
        <v>1270200</v>
      </c>
      <c r="F116" s="6">
        <f t="shared" si="4"/>
        <v>100</v>
      </c>
      <c r="G116" s="7" t="s">
        <v>1240</v>
      </c>
    </row>
    <row r="117" spans="1:7" ht="13.5" customHeight="1" thickBot="1">
      <c r="A117" s="4"/>
      <c r="B117" s="15" t="s">
        <v>1241</v>
      </c>
      <c r="C117" s="16">
        <f>SUM(C113:C116)</f>
        <v>20000000</v>
      </c>
      <c r="D117" s="16">
        <f>SUM(D113:D116)</f>
        <v>21470200</v>
      </c>
      <c r="E117" s="16">
        <f>SUM(E113:E116)</f>
        <v>25279066.05</v>
      </c>
      <c r="F117" s="16">
        <f t="shared" si="4"/>
        <v>117.74024485100279</v>
      </c>
      <c r="G117" s="7"/>
    </row>
    <row r="118" spans="1:7" ht="13.5" customHeight="1">
      <c r="A118" s="4">
        <v>4111</v>
      </c>
      <c r="B118" s="5" t="s">
        <v>1242</v>
      </c>
      <c r="C118" s="6">
        <v>0</v>
      </c>
      <c r="D118" s="6">
        <v>2333000</v>
      </c>
      <c r="E118" s="6">
        <v>2333000</v>
      </c>
      <c r="F118" s="6">
        <f t="shared" si="4"/>
        <v>100</v>
      </c>
      <c r="G118" s="23" t="s">
        <v>9</v>
      </c>
    </row>
    <row r="119" spans="1:7" ht="13.5" customHeight="1">
      <c r="A119" s="4">
        <v>4111</v>
      </c>
      <c r="B119" s="5" t="s">
        <v>1242</v>
      </c>
      <c r="C119" s="6">
        <v>0</v>
      </c>
      <c r="D119" s="6">
        <v>209000</v>
      </c>
      <c r="E119" s="6">
        <v>209000</v>
      </c>
      <c r="F119" s="6">
        <f t="shared" si="4"/>
        <v>100</v>
      </c>
      <c r="G119" s="23" t="s">
        <v>10</v>
      </c>
    </row>
    <row r="120" spans="1:7" ht="13.5" customHeight="1">
      <c r="A120" s="4">
        <v>4112</v>
      </c>
      <c r="B120" s="5" t="s">
        <v>1243</v>
      </c>
      <c r="C120" s="6">
        <v>288819000</v>
      </c>
      <c r="D120" s="6">
        <v>288657955</v>
      </c>
      <c r="E120" s="6">
        <v>288657955</v>
      </c>
      <c r="F120" s="6">
        <f t="shared" si="4"/>
        <v>100</v>
      </c>
      <c r="G120" s="679" t="s">
        <v>11</v>
      </c>
    </row>
    <row r="121" spans="1:7" ht="13.5" customHeight="1">
      <c r="A121" s="4"/>
      <c r="B121" s="5"/>
      <c r="C121" s="6"/>
      <c r="D121" s="6"/>
      <c r="E121" s="6"/>
      <c r="F121" s="6"/>
      <c r="G121" s="679"/>
    </row>
    <row r="122" spans="1:7" ht="13.5" customHeight="1">
      <c r="A122" s="4">
        <v>4113</v>
      </c>
      <c r="B122" s="5" t="s">
        <v>1244</v>
      </c>
      <c r="C122" s="6">
        <v>0</v>
      </c>
      <c r="D122" s="6">
        <v>924996.66</v>
      </c>
      <c r="E122" s="6">
        <v>924996.66</v>
      </c>
      <c r="F122" s="6">
        <f t="shared" si="4"/>
        <v>100</v>
      </c>
      <c r="G122" s="24" t="s">
        <v>12</v>
      </c>
    </row>
    <row r="123" spans="1:7" ht="13.5" customHeight="1">
      <c r="A123" s="4">
        <v>4116</v>
      </c>
      <c r="B123" s="5" t="s">
        <v>1245</v>
      </c>
      <c r="C123" s="6">
        <v>0</v>
      </c>
      <c r="D123" s="6">
        <v>154667</v>
      </c>
      <c r="E123" s="6">
        <v>154667</v>
      </c>
      <c r="F123" s="6">
        <f t="shared" si="4"/>
        <v>100</v>
      </c>
      <c r="G123" s="24" t="s">
        <v>13</v>
      </c>
    </row>
    <row r="124" spans="1:7" ht="13.5" customHeight="1">
      <c r="A124" s="4">
        <v>4116</v>
      </c>
      <c r="B124" s="5" t="s">
        <v>1245</v>
      </c>
      <c r="C124" s="6">
        <v>0</v>
      </c>
      <c r="D124" s="6">
        <v>370000</v>
      </c>
      <c r="E124" s="6">
        <v>370000</v>
      </c>
      <c r="F124" s="6">
        <f t="shared" si="4"/>
        <v>100</v>
      </c>
      <c r="G124" s="24" t="s">
        <v>14</v>
      </c>
    </row>
    <row r="125" spans="1:7" ht="13.5" customHeight="1">
      <c r="A125" s="4">
        <v>4116</v>
      </c>
      <c r="B125" s="5" t="s">
        <v>1245</v>
      </c>
      <c r="C125" s="6">
        <v>0</v>
      </c>
      <c r="D125" s="6">
        <v>31800</v>
      </c>
      <c r="E125" s="6">
        <v>31800</v>
      </c>
      <c r="F125" s="6">
        <f t="shared" si="4"/>
        <v>100</v>
      </c>
      <c r="G125" s="24" t="s">
        <v>15</v>
      </c>
    </row>
    <row r="126" spans="1:7" ht="13.5" customHeight="1">
      <c r="A126" s="4">
        <v>4116</v>
      </c>
      <c r="B126" s="5" t="s">
        <v>1245</v>
      </c>
      <c r="C126" s="6">
        <v>0</v>
      </c>
      <c r="D126" s="6">
        <v>53055</v>
      </c>
      <c r="E126" s="6">
        <v>53055</v>
      </c>
      <c r="F126" s="6">
        <f t="shared" si="4"/>
        <v>100</v>
      </c>
      <c r="G126" s="24" t="s">
        <v>16</v>
      </c>
    </row>
    <row r="127" spans="1:7" ht="13.5" customHeight="1">
      <c r="A127" s="4">
        <v>4116</v>
      </c>
      <c r="B127" s="5" t="s">
        <v>1245</v>
      </c>
      <c r="C127" s="6">
        <v>0</v>
      </c>
      <c r="D127" s="6">
        <v>503840</v>
      </c>
      <c r="E127" s="6">
        <v>503840</v>
      </c>
      <c r="F127" s="6">
        <f t="shared" si="4"/>
        <v>100</v>
      </c>
      <c r="G127" s="24" t="s">
        <v>17</v>
      </c>
    </row>
    <row r="128" spans="1:7" ht="13.5" customHeight="1">
      <c r="A128" s="4">
        <v>4116</v>
      </c>
      <c r="B128" s="5" t="s">
        <v>1245</v>
      </c>
      <c r="C128" s="6">
        <v>0</v>
      </c>
      <c r="D128" s="6">
        <v>3068300</v>
      </c>
      <c r="E128" s="6">
        <v>3068300</v>
      </c>
      <c r="F128" s="6">
        <f t="shared" si="4"/>
        <v>100</v>
      </c>
      <c r="G128" s="24" t="s">
        <v>18</v>
      </c>
    </row>
    <row r="129" spans="1:7" ht="13.5" customHeight="1">
      <c r="A129" s="4">
        <v>4116</v>
      </c>
      <c r="B129" s="5" t="s">
        <v>1245</v>
      </c>
      <c r="C129" s="6">
        <v>0</v>
      </c>
      <c r="D129" s="6">
        <v>3730000</v>
      </c>
      <c r="E129" s="6">
        <v>3730000</v>
      </c>
      <c r="F129" s="6">
        <f t="shared" si="4"/>
        <v>100</v>
      </c>
      <c r="G129" s="24" t="s">
        <v>19</v>
      </c>
    </row>
    <row r="130" spans="1:7" ht="13.5" customHeight="1">
      <c r="A130" s="4">
        <v>4116</v>
      </c>
      <c r="B130" s="5" t="s">
        <v>1245</v>
      </c>
      <c r="C130" s="6">
        <v>0</v>
      </c>
      <c r="D130" s="6">
        <v>1830000</v>
      </c>
      <c r="E130" s="6">
        <v>1830000</v>
      </c>
      <c r="F130" s="6">
        <f t="shared" si="4"/>
        <v>100</v>
      </c>
      <c r="G130" s="24" t="s">
        <v>20</v>
      </c>
    </row>
    <row r="131" spans="1:7" ht="13.5" customHeight="1">
      <c r="A131" s="4">
        <v>4116</v>
      </c>
      <c r="B131" s="5" t="s">
        <v>1245</v>
      </c>
      <c r="C131" s="6">
        <v>0</v>
      </c>
      <c r="D131" s="6">
        <v>190000</v>
      </c>
      <c r="E131" s="6">
        <v>190000</v>
      </c>
      <c r="F131" s="6">
        <f t="shared" si="4"/>
        <v>100</v>
      </c>
      <c r="G131" s="24" t="s">
        <v>21</v>
      </c>
    </row>
    <row r="132" spans="1:7" ht="13.5" customHeight="1">
      <c r="A132" s="4">
        <v>4121</v>
      </c>
      <c r="B132" s="5" t="s">
        <v>1246</v>
      </c>
      <c r="C132" s="6">
        <v>2100000</v>
      </c>
      <c r="D132" s="6">
        <v>2100000</v>
      </c>
      <c r="E132" s="6">
        <v>1956458</v>
      </c>
      <c r="F132" s="6">
        <f t="shared" si="4"/>
        <v>93.16466666666666</v>
      </c>
      <c r="G132" s="7" t="s">
        <v>1247</v>
      </c>
    </row>
    <row r="133" spans="1:7" ht="13.5" customHeight="1">
      <c r="A133" s="4">
        <v>4121</v>
      </c>
      <c r="B133" s="5" t="s">
        <v>1246</v>
      </c>
      <c r="C133" s="6">
        <v>0</v>
      </c>
      <c r="D133" s="6">
        <v>0</v>
      </c>
      <c r="E133" s="6">
        <v>86000</v>
      </c>
      <c r="F133" s="6">
        <v>0</v>
      </c>
      <c r="G133" s="7" t="s">
        <v>1248</v>
      </c>
    </row>
    <row r="134" spans="1:7" ht="13.5" customHeight="1">
      <c r="A134" s="4">
        <v>4122</v>
      </c>
      <c r="B134" s="5" t="s">
        <v>1249</v>
      </c>
      <c r="C134" s="6">
        <v>0</v>
      </c>
      <c r="D134" s="6">
        <v>5992514</v>
      </c>
      <c r="E134" s="6">
        <v>5992514</v>
      </c>
      <c r="F134" s="6">
        <f>E134/D134*100</f>
        <v>100</v>
      </c>
      <c r="G134" s="679" t="s">
        <v>42</v>
      </c>
    </row>
    <row r="135" spans="1:7" ht="13.5" customHeight="1">
      <c r="A135" s="4"/>
      <c r="B135" s="5"/>
      <c r="C135" s="6"/>
      <c r="D135" s="6"/>
      <c r="E135" s="6"/>
      <c r="F135" s="6"/>
      <c r="G135" s="679"/>
    </row>
    <row r="136" spans="1:7" ht="13.5" customHeight="1">
      <c r="A136" s="4"/>
      <c r="B136" s="5"/>
      <c r="C136" s="6"/>
      <c r="D136" s="6"/>
      <c r="E136" s="6"/>
      <c r="F136" s="6"/>
      <c r="G136" s="681"/>
    </row>
    <row r="137" spans="1:7" ht="13.5" customHeight="1">
      <c r="A137" s="4">
        <v>4122</v>
      </c>
      <c r="B137" s="5" t="s">
        <v>1249</v>
      </c>
      <c r="C137" s="6">
        <v>0</v>
      </c>
      <c r="D137" s="6">
        <v>31000</v>
      </c>
      <c r="E137" s="6">
        <v>31000</v>
      </c>
      <c r="F137" s="6">
        <f>E137/D137*100</f>
        <v>100</v>
      </c>
      <c r="G137" s="679" t="s">
        <v>22</v>
      </c>
    </row>
    <row r="138" spans="1:7" ht="13.5" customHeight="1">
      <c r="A138" s="4"/>
      <c r="B138" s="5"/>
      <c r="C138" s="6"/>
      <c r="D138" s="6"/>
      <c r="E138" s="6"/>
      <c r="F138" s="6"/>
      <c r="G138" s="679"/>
    </row>
    <row r="139" spans="1:7" ht="13.5" customHeight="1">
      <c r="A139" s="4">
        <v>4122</v>
      </c>
      <c r="B139" s="5" t="s">
        <v>1249</v>
      </c>
      <c r="C139" s="6">
        <v>0</v>
      </c>
      <c r="D139" s="6">
        <v>310000</v>
      </c>
      <c r="E139" s="6">
        <v>310000</v>
      </c>
      <c r="F139" s="6">
        <f aca="true" t="shared" si="5" ref="F139:F146">E139/D139*100</f>
        <v>100</v>
      </c>
      <c r="G139" s="21" t="s">
        <v>23</v>
      </c>
    </row>
    <row r="140" spans="1:7" ht="13.5" customHeight="1">
      <c r="A140" s="4">
        <v>4122</v>
      </c>
      <c r="B140" s="5" t="s">
        <v>1249</v>
      </c>
      <c r="C140" s="6">
        <v>0</v>
      </c>
      <c r="D140" s="6">
        <v>800000</v>
      </c>
      <c r="E140" s="6">
        <v>800000</v>
      </c>
      <c r="F140" s="6">
        <f t="shared" si="5"/>
        <v>100</v>
      </c>
      <c r="G140" s="21" t="s">
        <v>24</v>
      </c>
    </row>
    <row r="141" spans="1:7" ht="13.5" customHeight="1">
      <c r="A141" s="4">
        <v>4122</v>
      </c>
      <c r="B141" s="5" t="s">
        <v>1249</v>
      </c>
      <c r="C141" s="6">
        <v>0</v>
      </c>
      <c r="D141" s="6">
        <v>4350752</v>
      </c>
      <c r="E141" s="6">
        <v>4350752</v>
      </c>
      <c r="F141" s="6">
        <f t="shared" si="5"/>
        <v>100</v>
      </c>
      <c r="G141" s="21" t="s">
        <v>25</v>
      </c>
    </row>
    <row r="142" spans="1:7" ht="13.5" customHeight="1">
      <c r="A142" s="4">
        <v>4131</v>
      </c>
      <c r="B142" s="5" t="s">
        <v>1250</v>
      </c>
      <c r="C142" s="6">
        <v>344524000</v>
      </c>
      <c r="D142" s="6">
        <v>366212568</v>
      </c>
      <c r="E142" s="6">
        <v>311326000</v>
      </c>
      <c r="F142" s="6">
        <f t="shared" si="5"/>
        <v>85.01237456165076</v>
      </c>
      <c r="G142" s="680" t="s">
        <v>43</v>
      </c>
    </row>
    <row r="143" spans="1:7" ht="13.5" customHeight="1">
      <c r="A143" s="4"/>
      <c r="B143" s="5"/>
      <c r="C143" s="6"/>
      <c r="D143" s="6"/>
      <c r="E143" s="6"/>
      <c r="F143" s="6"/>
      <c r="G143" s="681"/>
    </row>
    <row r="144" spans="1:7" ht="13.5" customHeight="1">
      <c r="A144" s="4">
        <v>4132</v>
      </c>
      <c r="B144" s="5" t="s">
        <v>1251</v>
      </c>
      <c r="C144" s="6">
        <v>5900000</v>
      </c>
      <c r="D144" s="6">
        <v>635743</v>
      </c>
      <c r="E144" s="6">
        <v>970965</v>
      </c>
      <c r="F144" s="6">
        <f t="shared" si="5"/>
        <v>152.72916886226037</v>
      </c>
      <c r="G144" s="7" t="s">
        <v>1252</v>
      </c>
    </row>
    <row r="145" spans="1:7" ht="13.5" customHeight="1">
      <c r="A145" s="4">
        <v>4132</v>
      </c>
      <c r="B145" s="5" t="s">
        <v>1251</v>
      </c>
      <c r="C145" s="6">
        <v>0</v>
      </c>
      <c r="D145" s="6">
        <v>286014.5</v>
      </c>
      <c r="E145" s="6">
        <v>286014.5</v>
      </c>
      <c r="F145" s="6">
        <f t="shared" si="5"/>
        <v>100</v>
      </c>
      <c r="G145" s="23" t="s">
        <v>26</v>
      </c>
    </row>
    <row r="146" spans="1:7" ht="13.5" customHeight="1">
      <c r="A146" s="4">
        <v>4132</v>
      </c>
      <c r="B146" s="5" t="s">
        <v>1251</v>
      </c>
      <c r="C146" s="6">
        <v>0</v>
      </c>
      <c r="D146" s="6">
        <v>33012396.4</v>
      </c>
      <c r="E146" s="6">
        <v>33012396.4</v>
      </c>
      <c r="F146" s="6">
        <f t="shared" si="5"/>
        <v>100</v>
      </c>
      <c r="G146" s="680" t="s">
        <v>0</v>
      </c>
    </row>
    <row r="147" spans="1:7" ht="13.5" customHeight="1">
      <c r="A147" s="4"/>
      <c r="B147" s="5"/>
      <c r="C147" s="6"/>
      <c r="D147" s="6"/>
      <c r="E147" s="6"/>
      <c r="F147" s="6"/>
      <c r="G147" s="680"/>
    </row>
    <row r="148" spans="1:7" ht="13.5" customHeight="1">
      <c r="A148" s="4">
        <v>4211</v>
      </c>
      <c r="B148" s="5" t="s">
        <v>1</v>
      </c>
      <c r="C148" s="6">
        <v>0</v>
      </c>
      <c r="D148" s="6">
        <v>1512000</v>
      </c>
      <c r="E148" s="6">
        <v>1511994.46</v>
      </c>
      <c r="F148" s="6">
        <f>E148/D148*100</f>
        <v>99.9996335978836</v>
      </c>
      <c r="G148" s="23" t="s">
        <v>27</v>
      </c>
    </row>
    <row r="149" spans="1:7" ht="13.5" customHeight="1">
      <c r="A149" s="4">
        <v>4213</v>
      </c>
      <c r="B149" s="5" t="s">
        <v>2</v>
      </c>
      <c r="C149" s="6">
        <v>0</v>
      </c>
      <c r="D149" s="6">
        <v>8637528</v>
      </c>
      <c r="E149" s="6">
        <v>8637528</v>
      </c>
      <c r="F149" s="6">
        <f aca="true" t="shared" si="6" ref="F149:F162">E149/D149*100</f>
        <v>100</v>
      </c>
      <c r="G149" s="23" t="s">
        <v>28</v>
      </c>
    </row>
    <row r="150" spans="1:7" ht="13.5" customHeight="1">
      <c r="A150" s="4"/>
      <c r="B150" s="5"/>
      <c r="C150" s="6"/>
      <c r="D150" s="6"/>
      <c r="E150" s="6"/>
      <c r="F150" s="6"/>
      <c r="G150" s="679" t="s">
        <v>29</v>
      </c>
    </row>
    <row r="151" spans="1:7" ht="13.5" customHeight="1">
      <c r="A151" s="4">
        <v>4213</v>
      </c>
      <c r="B151" s="5" t="s">
        <v>2</v>
      </c>
      <c r="C151" s="6">
        <v>0</v>
      </c>
      <c r="D151" s="6">
        <v>2258550</v>
      </c>
      <c r="E151" s="6">
        <v>2258550</v>
      </c>
      <c r="F151" s="6">
        <f t="shared" si="6"/>
        <v>100</v>
      </c>
      <c r="G151" s="679"/>
    </row>
    <row r="152" spans="1:7" ht="13.5" customHeight="1">
      <c r="A152" s="4">
        <v>4213</v>
      </c>
      <c r="B152" s="5" t="s">
        <v>2</v>
      </c>
      <c r="C152" s="6">
        <v>0</v>
      </c>
      <c r="D152" s="6">
        <v>6139277</v>
      </c>
      <c r="E152" s="6">
        <v>6139277</v>
      </c>
      <c r="F152" s="6">
        <f t="shared" si="6"/>
        <v>100</v>
      </c>
      <c r="G152" s="23" t="s">
        <v>30</v>
      </c>
    </row>
    <row r="153" spans="1:7" ht="13.5" customHeight="1">
      <c r="A153" s="4">
        <v>4213</v>
      </c>
      <c r="B153" s="5" t="s">
        <v>2</v>
      </c>
      <c r="C153" s="6">
        <v>0</v>
      </c>
      <c r="D153" s="6">
        <v>5307536.7</v>
      </c>
      <c r="E153" s="6">
        <v>5307536.7</v>
      </c>
      <c r="F153" s="6">
        <f t="shared" si="6"/>
        <v>100</v>
      </c>
      <c r="G153" s="679" t="s">
        <v>31</v>
      </c>
    </row>
    <row r="154" spans="1:7" ht="13.5" customHeight="1">
      <c r="A154" s="4"/>
      <c r="B154" s="5"/>
      <c r="C154" s="6"/>
      <c r="D154" s="6"/>
      <c r="E154" s="6"/>
      <c r="F154" s="6"/>
      <c r="G154" s="679"/>
    </row>
    <row r="155" spans="1:7" ht="13.5" customHeight="1">
      <c r="A155" s="4">
        <v>4213</v>
      </c>
      <c r="B155" s="5" t="s">
        <v>2</v>
      </c>
      <c r="C155" s="6">
        <v>0</v>
      </c>
      <c r="D155" s="6">
        <v>250950</v>
      </c>
      <c r="E155" s="6">
        <v>250950</v>
      </c>
      <c r="F155" s="6">
        <f t="shared" si="6"/>
        <v>100</v>
      </c>
      <c r="G155" s="23" t="s">
        <v>32</v>
      </c>
    </row>
    <row r="156" spans="1:7" ht="13.5" customHeight="1">
      <c r="A156" s="4">
        <v>4216</v>
      </c>
      <c r="B156" s="5" t="s">
        <v>3</v>
      </c>
      <c r="C156" s="6">
        <v>0</v>
      </c>
      <c r="D156" s="6">
        <v>1576000</v>
      </c>
      <c r="E156" s="6">
        <v>1576000</v>
      </c>
      <c r="F156" s="6">
        <f t="shared" si="6"/>
        <v>100</v>
      </c>
      <c r="G156" s="23" t="s">
        <v>33</v>
      </c>
    </row>
    <row r="157" spans="1:7" ht="13.5" customHeight="1">
      <c r="A157" s="4">
        <v>4218</v>
      </c>
      <c r="B157" s="5" t="s">
        <v>4</v>
      </c>
      <c r="C157" s="6">
        <v>0</v>
      </c>
      <c r="D157" s="6">
        <v>183822719.93</v>
      </c>
      <c r="E157" s="6">
        <v>183822719.93</v>
      </c>
      <c r="F157" s="6">
        <f t="shared" si="6"/>
        <v>100</v>
      </c>
      <c r="G157" s="23" t="s">
        <v>34</v>
      </c>
    </row>
    <row r="158" spans="1:7" ht="13.5" customHeight="1">
      <c r="A158" s="4">
        <v>4218</v>
      </c>
      <c r="B158" s="5" t="s">
        <v>4</v>
      </c>
      <c r="C158" s="6">
        <v>0</v>
      </c>
      <c r="D158" s="6">
        <v>5109651.74</v>
      </c>
      <c r="E158" s="6">
        <v>5109651.74</v>
      </c>
      <c r="F158" s="6">
        <f t="shared" si="6"/>
        <v>100</v>
      </c>
      <c r="G158" s="23" t="s">
        <v>35</v>
      </c>
    </row>
    <row r="159" spans="1:7" ht="13.5" customHeight="1" thickBot="1">
      <c r="A159" s="4">
        <v>4222</v>
      </c>
      <c r="B159" s="5" t="s">
        <v>5</v>
      </c>
      <c r="C159" s="6">
        <v>0</v>
      </c>
      <c r="D159" s="6">
        <v>20789000</v>
      </c>
      <c r="E159" s="6">
        <v>20789000</v>
      </c>
      <c r="F159" s="6">
        <f t="shared" si="6"/>
        <v>100</v>
      </c>
      <c r="G159" s="23" t="s">
        <v>36</v>
      </c>
    </row>
    <row r="160" spans="1:7" ht="13.5" customHeight="1" thickBot="1">
      <c r="A160" s="4"/>
      <c r="B160" s="15" t="s">
        <v>6</v>
      </c>
      <c r="C160" s="16">
        <f>SUM(C118:C159)</f>
        <v>641343000</v>
      </c>
      <c r="D160" s="16">
        <f>SUM(D118:D159)</f>
        <v>951190814.9300001</v>
      </c>
      <c r="E160" s="16">
        <f>SUM(E118:E159)</f>
        <v>896581921.3900001</v>
      </c>
      <c r="F160" s="16">
        <f t="shared" si="6"/>
        <v>94.2588918350711</v>
      </c>
      <c r="G160" s="7"/>
    </row>
    <row r="161" spans="1:7" ht="13.5" customHeight="1">
      <c r="A161" s="687"/>
      <c r="B161" s="689" t="s">
        <v>7</v>
      </c>
      <c r="C161" s="684">
        <f>C34+C112+C117+C160</f>
        <v>2076054000</v>
      </c>
      <c r="D161" s="684">
        <f>D34+D112+D117+D160</f>
        <v>2410500183.9</v>
      </c>
      <c r="E161" s="684">
        <f>E34+E112+E117+E160</f>
        <v>2422788623.83</v>
      </c>
      <c r="F161" s="684">
        <f t="shared" si="6"/>
        <v>100.50978796898981</v>
      </c>
      <c r="G161" s="7"/>
    </row>
    <row r="162" spans="1:7" ht="13.5" customHeight="1" thickBot="1">
      <c r="A162" s="688"/>
      <c r="B162" s="690"/>
      <c r="C162" s="685"/>
      <c r="D162" s="685"/>
      <c r="E162" s="685"/>
      <c r="F162" s="685" t="e">
        <f t="shared" si="6"/>
        <v>#DIV/0!</v>
      </c>
      <c r="G162" s="25"/>
    </row>
    <row r="163" spans="1:7" ht="12.75" customHeight="1">
      <c r="A163" s="26"/>
      <c r="B163" s="27"/>
      <c r="C163" s="28"/>
      <c r="D163" s="28"/>
      <c r="E163" s="28"/>
      <c r="F163" s="28"/>
      <c r="G163" s="7"/>
    </row>
    <row r="164" spans="1:7" ht="12.75" customHeight="1">
      <c r="A164" s="26"/>
      <c r="B164" s="5"/>
      <c r="C164" s="28"/>
      <c r="D164" s="28"/>
      <c r="E164" s="28"/>
      <c r="F164" s="28"/>
      <c r="G164" s="29"/>
    </row>
    <row r="165" spans="1:6" ht="12.75">
      <c r="A165" s="30"/>
      <c r="B165" s="29"/>
      <c r="C165" s="29"/>
      <c r="D165" s="29"/>
      <c r="E165" s="31"/>
      <c r="F165" s="29"/>
    </row>
    <row r="166" spans="1:6" ht="12.75">
      <c r="A166" s="30"/>
      <c r="B166" s="29"/>
      <c r="C166" s="32"/>
      <c r="D166" s="32"/>
      <c r="E166" s="32"/>
      <c r="F166" s="5"/>
    </row>
    <row r="167" spans="1:6" ht="12.75">
      <c r="A167" s="30"/>
      <c r="B167" s="29"/>
      <c r="C167" s="32"/>
      <c r="D167" s="5"/>
      <c r="E167" s="32"/>
      <c r="F167" s="5"/>
    </row>
    <row r="168" spans="1:6" ht="12.75">
      <c r="A168" s="30"/>
      <c r="B168" s="29"/>
      <c r="C168" s="32"/>
      <c r="D168" s="5"/>
      <c r="E168" s="32"/>
      <c r="F168" s="5"/>
    </row>
    <row r="169" spans="1:6" ht="12.75">
      <c r="A169" s="30"/>
      <c r="C169" s="33"/>
      <c r="D169" s="33"/>
      <c r="E169" s="33"/>
      <c r="F169" s="33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</sheetData>
  <mergeCells count="25">
    <mergeCell ref="G142:G143"/>
    <mergeCell ref="G108:G109"/>
    <mergeCell ref="G153:G154"/>
    <mergeCell ref="A161:A162"/>
    <mergeCell ref="B161:B162"/>
    <mergeCell ref="G146:G147"/>
    <mergeCell ref="G150:G151"/>
    <mergeCell ref="G110:G111"/>
    <mergeCell ref="G120:G121"/>
    <mergeCell ref="G134:G136"/>
    <mergeCell ref="C58:C61"/>
    <mergeCell ref="C161:C162"/>
    <mergeCell ref="G91:G92"/>
    <mergeCell ref="D161:D162"/>
    <mergeCell ref="E161:E162"/>
    <mergeCell ref="F161:F162"/>
    <mergeCell ref="G81:G83"/>
    <mergeCell ref="G137:G138"/>
    <mergeCell ref="G84:G86"/>
    <mergeCell ref="G99:G100"/>
    <mergeCell ref="G74:G75"/>
    <mergeCell ref="G7:G9"/>
    <mergeCell ref="G28:G32"/>
    <mergeCell ref="G35:G36"/>
    <mergeCell ref="G51:G52"/>
  </mergeCells>
  <printOptions gridLines="1" horizontalCentered="1"/>
  <pageMargins left="0.1968503937007874" right="0.3937007874015748" top="0.58" bottom="0.36" header="0.22" footer="0.15"/>
  <pageSetup horizontalDpi="600" verticalDpi="600" orientation="landscape" paperSize="9" scale="92" r:id="rId1"/>
  <headerFooter alignWithMargins="0">
    <oddHeader>&amp;Lv Kč&amp;C&amp;"Arial CE,tučné\&amp;12P l n ě n í   p ř í j m ů   k    3 1 .   1 2 .   2 0 0 5&amp;"Arial CE,obyčejné\&amp;10
&amp;R&amp;"Arial CE,tučné\&amp;12Příloha č. 1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F16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1075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1830000</v>
      </c>
      <c r="E13" s="618">
        <f>E15</f>
        <v>0</v>
      </c>
      <c r="F13" s="618">
        <f>F15</f>
        <v>1830000</v>
      </c>
      <c r="G13" s="618">
        <f>G15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1036</v>
      </c>
      <c r="C15" s="625" t="s">
        <v>1037</v>
      </c>
      <c r="D15" s="622">
        <v>1830000</v>
      </c>
      <c r="E15" s="622">
        <v>0</v>
      </c>
      <c r="F15" s="622">
        <v>1830000</v>
      </c>
      <c r="G15" s="622">
        <f>D15-E15-F15</f>
        <v>0</v>
      </c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0</v>
      </c>
      <c r="E20" s="618"/>
      <c r="F20" s="618"/>
      <c r="G20" s="618"/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20"/>
      <c r="C22" s="626"/>
      <c r="D22" s="622"/>
      <c r="E22" s="622"/>
      <c r="F22" s="622"/>
      <c r="G22" s="622"/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1830000</v>
      </c>
      <c r="E30" s="628">
        <f>E13</f>
        <v>0</v>
      </c>
      <c r="F30" s="628">
        <f>F13</f>
        <v>1830000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2.1653543307086616" right="0" top="0.79" bottom="0.2362204724409449" header="0.54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F13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1076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1017100</v>
      </c>
      <c r="E13" s="618">
        <f>E15</f>
        <v>92103.34</v>
      </c>
      <c r="F13" s="618">
        <f>F15</f>
        <v>924996.66</v>
      </c>
      <c r="G13" s="618">
        <f>G15</f>
        <v>0</v>
      </c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 t="s">
        <v>1038</v>
      </c>
      <c r="C15" s="625" t="s">
        <v>1039</v>
      </c>
      <c r="D15" s="622">
        <v>1017100</v>
      </c>
      <c r="E15" s="622">
        <v>92103.34</v>
      </c>
      <c r="F15" s="622">
        <v>924996.66</v>
      </c>
      <c r="G15" s="622">
        <f>D15-E15-F15</f>
        <v>0</v>
      </c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6139277</v>
      </c>
      <c r="E20" s="618">
        <f>SUM(E22:E24)</f>
        <v>0</v>
      </c>
      <c r="F20" s="618">
        <f>SUM(F22:F24)</f>
        <v>6139277</v>
      </c>
      <c r="G20" s="618">
        <f>SUM(G22:G24)</f>
        <v>0</v>
      </c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41">
        <v>90106</v>
      </c>
      <c r="C22" s="626" t="s">
        <v>1040</v>
      </c>
      <c r="D22" s="622">
        <v>6139277</v>
      </c>
      <c r="E22" s="622">
        <v>0</v>
      </c>
      <c r="F22" s="622">
        <v>6139277</v>
      </c>
      <c r="G22" s="622">
        <f>D22-E22-F22</f>
        <v>0</v>
      </c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7156377</v>
      </c>
      <c r="E30" s="628">
        <f>E13</f>
        <v>92103.34</v>
      </c>
      <c r="F30" s="628">
        <f>F13</f>
        <v>924996.66</v>
      </c>
      <c r="G30" s="628">
        <f>G13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2.1653543307086616" right="0" top="0.79" bottom="0.2362204724409449" header="0.58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F16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1077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0</v>
      </c>
      <c r="E13" s="618"/>
      <c r="F13" s="618"/>
      <c r="G13" s="618"/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/>
      <c r="C15" s="625"/>
      <c r="D15" s="622">
        <v>0</v>
      </c>
      <c r="E15" s="622"/>
      <c r="F15" s="622"/>
      <c r="G15" s="622"/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5307536.7</v>
      </c>
      <c r="E20" s="618">
        <f>SUM(E22:E24)</f>
        <v>0</v>
      </c>
      <c r="F20" s="618">
        <f>SUM(F22:F24)</f>
        <v>5307536.7</v>
      </c>
      <c r="G20" s="618">
        <f>SUM(G22:G24)</f>
        <v>0</v>
      </c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41">
        <v>91628</v>
      </c>
      <c r="C22" s="626" t="s">
        <v>1041</v>
      </c>
      <c r="D22" s="622">
        <v>5307536.7</v>
      </c>
      <c r="E22" s="622">
        <v>0</v>
      </c>
      <c r="F22" s="622">
        <v>5307536.7</v>
      </c>
      <c r="G22" s="622">
        <f>D22-E22-F22</f>
        <v>0</v>
      </c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5307536.7</v>
      </c>
      <c r="E30" s="628">
        <f>E13+E20+E25</f>
        <v>0</v>
      </c>
      <c r="F30" s="628">
        <f>F13+F20+F25</f>
        <v>5307536.7</v>
      </c>
      <c r="G30" s="628">
        <f>G13+G20+G25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2.1653543307086616" right="0" top="0.93" bottom="0.2362204724409449" header="0.69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F13">
      <selection activeCell="A8" sqref="A8:G8"/>
    </sheetView>
  </sheetViews>
  <sheetFormatPr defaultColWidth="9.00390625" defaultRowHeight="12.75"/>
  <cols>
    <col min="1" max="1" width="14.125" style="599" customWidth="1"/>
    <col min="2" max="2" width="6.75390625" style="599" customWidth="1"/>
    <col min="3" max="3" width="52.1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1078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0</v>
      </c>
      <c r="E13" s="618"/>
      <c r="F13" s="618"/>
      <c r="G13" s="618"/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/>
      <c r="C15" s="625"/>
      <c r="D15" s="622">
        <v>0</v>
      </c>
      <c r="E15" s="622"/>
      <c r="F15" s="622"/>
      <c r="G15" s="622"/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1576000</v>
      </c>
      <c r="E20" s="618">
        <f>SUM(E22:E24)</f>
        <v>0</v>
      </c>
      <c r="F20" s="618">
        <f>SUM(F22:F24)</f>
        <v>1576000</v>
      </c>
      <c r="G20" s="618">
        <f>SUM(G22:G24)</f>
        <v>0</v>
      </c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3.5" customHeight="1">
      <c r="A22" s="619"/>
      <c r="B22" s="641">
        <v>17722</v>
      </c>
      <c r="C22" s="626" t="s">
        <v>1042</v>
      </c>
      <c r="D22" s="622">
        <v>1576000</v>
      </c>
      <c r="E22" s="622">
        <v>0</v>
      </c>
      <c r="F22" s="622">
        <v>1576000</v>
      </c>
      <c r="G22" s="622">
        <f>D22-E22-F22</f>
        <v>0</v>
      </c>
    </row>
    <row r="23" spans="1:7" ht="12.75">
      <c r="A23" s="619"/>
      <c r="B23" s="620"/>
      <c r="C23" s="626"/>
      <c r="D23" s="622"/>
      <c r="E23" s="622"/>
      <c r="F23" s="622"/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1576000</v>
      </c>
      <c r="E30" s="628">
        <f>E13+E20+E25</f>
        <v>0</v>
      </c>
      <c r="F30" s="628">
        <f>F13+F20+F25</f>
        <v>1576000</v>
      </c>
      <c r="G30" s="628">
        <f>G13+G20+G25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2.1653543307086616" right="0" top="0.91" bottom="0.2362204724409449" header="0.65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9">
      <selection activeCell="A8" sqref="A8:G8"/>
    </sheetView>
  </sheetViews>
  <sheetFormatPr defaultColWidth="9.00390625" defaultRowHeight="12.75"/>
  <cols>
    <col min="1" max="1" width="17.375" style="599" customWidth="1"/>
    <col min="2" max="2" width="6.75390625" style="599" customWidth="1"/>
    <col min="3" max="3" width="50.75390625" style="599" customWidth="1"/>
    <col min="4" max="6" width="15.625" style="599" customWidth="1"/>
    <col min="7" max="7" width="15.375" style="599" customWidth="1"/>
    <col min="8" max="8" width="13.375" style="599" customWidth="1"/>
    <col min="9" max="16384" width="9.125" style="599" customWidth="1"/>
  </cols>
  <sheetData>
    <row r="1" spans="2:10" ht="12.75">
      <c r="B1" s="600"/>
      <c r="C1" s="601"/>
      <c r="F1" s="602"/>
      <c r="G1" s="511"/>
      <c r="H1" s="511"/>
      <c r="I1" s="602" t="s">
        <v>1028</v>
      </c>
      <c r="J1" s="602"/>
    </row>
    <row r="2" ht="12.75">
      <c r="B2" s="603"/>
    </row>
    <row r="3" ht="12.75">
      <c r="I3" s="602"/>
    </row>
    <row r="4" ht="12.75">
      <c r="A4" s="599" t="s">
        <v>1071</v>
      </c>
    </row>
    <row r="5" ht="12.75">
      <c r="A5" s="599" t="s">
        <v>1079</v>
      </c>
    </row>
    <row r="6" ht="12.75">
      <c r="A6" s="599" t="s">
        <v>1010</v>
      </c>
    </row>
    <row r="7" spans="1:7" ht="12.75">
      <c r="A7" s="715" t="s">
        <v>1073</v>
      </c>
      <c r="B7" s="715"/>
      <c r="C7" s="715"/>
      <c r="D7" s="715"/>
      <c r="E7" s="715"/>
      <c r="F7" s="715"/>
      <c r="G7" s="715"/>
    </row>
    <row r="8" spans="1:7" ht="12.75">
      <c r="A8" s="714" t="s">
        <v>1074</v>
      </c>
      <c r="B8" s="715"/>
      <c r="C8" s="715"/>
      <c r="D8" s="715"/>
      <c r="E8" s="715"/>
      <c r="F8" s="715"/>
      <c r="G8" s="715"/>
    </row>
    <row r="9" spans="1:7" ht="12.75">
      <c r="A9" s="604"/>
      <c r="B9" s="604"/>
      <c r="C9" s="604"/>
      <c r="D9" s="604"/>
      <c r="E9" s="604"/>
      <c r="F9" s="604"/>
      <c r="G9" s="604"/>
    </row>
    <row r="10" spans="1:7" ht="13.5" thickBot="1">
      <c r="A10" s="599" t="s">
        <v>890</v>
      </c>
      <c r="G10" s="605"/>
    </row>
    <row r="11" spans="1:8" s="611" customFormat="1" ht="77.25" thickBot="1">
      <c r="A11" s="606" t="s">
        <v>967</v>
      </c>
      <c r="B11" s="607" t="s">
        <v>968</v>
      </c>
      <c r="C11" s="608" t="s">
        <v>901</v>
      </c>
      <c r="D11" s="609" t="s">
        <v>969</v>
      </c>
      <c r="E11" s="609" t="s">
        <v>1029</v>
      </c>
      <c r="F11" s="609" t="s">
        <v>971</v>
      </c>
      <c r="G11" s="609" t="s">
        <v>972</v>
      </c>
      <c r="H11" s="610"/>
    </row>
    <row r="12" spans="1:7" ht="13.5" thickBot="1">
      <c r="A12" s="612" t="s">
        <v>973</v>
      </c>
      <c r="B12" s="613" t="s">
        <v>974</v>
      </c>
      <c r="C12" s="614" t="s">
        <v>975</v>
      </c>
      <c r="D12" s="614">
        <v>1</v>
      </c>
      <c r="E12" s="614">
        <v>2</v>
      </c>
      <c r="F12" s="614">
        <v>3</v>
      </c>
      <c r="G12" s="612" t="s">
        <v>976</v>
      </c>
    </row>
    <row r="13" spans="1:7" ht="13.5" thickBot="1">
      <c r="A13" s="615"/>
      <c r="B13" s="616"/>
      <c r="C13" s="617" t="s">
        <v>977</v>
      </c>
      <c r="D13" s="618">
        <f>SUM(D15:D19)</f>
        <v>0</v>
      </c>
      <c r="E13" s="618"/>
      <c r="F13" s="618"/>
      <c r="G13" s="618"/>
    </row>
    <row r="14" spans="1:7" ht="12.75">
      <c r="A14" s="619"/>
      <c r="B14" s="620"/>
      <c r="C14" s="621" t="s">
        <v>978</v>
      </c>
      <c r="D14" s="622"/>
      <c r="E14" s="622"/>
      <c r="F14" s="622"/>
      <c r="G14" s="623"/>
    </row>
    <row r="15" spans="1:7" ht="12.75">
      <c r="A15" s="619"/>
      <c r="B15" s="624"/>
      <c r="C15" s="625"/>
      <c r="D15" s="622">
        <v>0</v>
      </c>
      <c r="E15" s="622"/>
      <c r="F15" s="622"/>
      <c r="G15" s="622"/>
    </row>
    <row r="16" spans="1:7" ht="12.75">
      <c r="A16" s="619"/>
      <c r="B16" s="620"/>
      <c r="C16" s="626"/>
      <c r="D16" s="622"/>
      <c r="E16" s="622"/>
      <c r="F16" s="622"/>
      <c r="G16" s="622"/>
    </row>
    <row r="17" spans="1:7" ht="12.75">
      <c r="A17" s="619"/>
      <c r="B17" s="620"/>
      <c r="C17" s="626"/>
      <c r="D17" s="622"/>
      <c r="E17" s="622"/>
      <c r="F17" s="622"/>
      <c r="G17" s="622"/>
    </row>
    <row r="18" spans="1:7" ht="12.75">
      <c r="A18" s="619"/>
      <c r="B18" s="620"/>
      <c r="C18" s="626"/>
      <c r="D18" s="622"/>
      <c r="E18" s="622"/>
      <c r="F18" s="622"/>
      <c r="G18" s="622"/>
    </row>
    <row r="19" spans="1:7" ht="13.5" thickBot="1">
      <c r="A19" s="619"/>
      <c r="B19" s="620"/>
      <c r="C19" s="627"/>
      <c r="D19" s="628"/>
      <c r="E19" s="628"/>
      <c r="F19" s="628"/>
      <c r="G19" s="628"/>
    </row>
    <row r="20" spans="1:7" ht="13.5" thickBot="1">
      <c r="A20" s="615"/>
      <c r="B20" s="613"/>
      <c r="C20" s="629" t="s">
        <v>1064</v>
      </c>
      <c r="D20" s="618">
        <f>SUM(D22:D24)</f>
        <v>1511994.46</v>
      </c>
      <c r="E20" s="618">
        <f>SUM(E22:E24)</f>
        <v>0</v>
      </c>
      <c r="F20" s="618">
        <f>SUM(F22:F24)</f>
        <v>1511994.46</v>
      </c>
      <c r="G20" s="618">
        <f>SUM(G22:G24)</f>
        <v>0</v>
      </c>
    </row>
    <row r="21" spans="1:7" ht="12.75">
      <c r="A21" s="619"/>
      <c r="B21" s="620"/>
      <c r="C21" s="621" t="s">
        <v>978</v>
      </c>
      <c r="D21" s="622"/>
      <c r="E21" s="622"/>
      <c r="F21" s="622"/>
      <c r="G21" s="622"/>
    </row>
    <row r="22" spans="1:7" ht="12.75">
      <c r="A22" s="619"/>
      <c r="B22" s="641">
        <v>98661</v>
      </c>
      <c r="C22" s="626" t="s">
        <v>1043</v>
      </c>
      <c r="D22" s="622"/>
      <c r="E22" s="622"/>
      <c r="F22" s="622"/>
      <c r="G22" s="622"/>
    </row>
    <row r="23" spans="1:7" ht="12.75">
      <c r="A23" s="619"/>
      <c r="B23" s="641"/>
      <c r="C23" s="626" t="s">
        <v>1044</v>
      </c>
      <c r="D23" s="622">
        <v>1511994.46</v>
      </c>
      <c r="E23" s="622">
        <v>0</v>
      </c>
      <c r="F23" s="622">
        <v>1511994.46</v>
      </c>
      <c r="G23" s="622"/>
    </row>
    <row r="24" spans="1:7" ht="13.5" thickBot="1">
      <c r="A24" s="630"/>
      <c r="B24" s="632"/>
      <c r="C24" s="626"/>
      <c r="D24" s="622"/>
      <c r="E24" s="622"/>
      <c r="F24" s="622"/>
      <c r="G24" s="628"/>
    </row>
    <row r="25" spans="1:7" ht="13.5" thickBot="1">
      <c r="A25" s="615"/>
      <c r="B25" s="613"/>
      <c r="C25" s="633" t="s">
        <v>1065</v>
      </c>
      <c r="D25" s="618">
        <f>SUM(D27:D29)</f>
        <v>0</v>
      </c>
      <c r="E25" s="618"/>
      <c r="F25" s="618"/>
      <c r="G25" s="618"/>
    </row>
    <row r="26" spans="1:7" ht="12.75">
      <c r="A26" s="619"/>
      <c r="B26" s="632"/>
      <c r="C26" s="625" t="s">
        <v>978</v>
      </c>
      <c r="D26" s="622"/>
      <c r="E26" s="622"/>
      <c r="F26" s="622"/>
      <c r="G26" s="622"/>
    </row>
    <row r="27" spans="1:7" ht="12.75">
      <c r="A27" s="619"/>
      <c r="B27" s="632"/>
      <c r="C27" s="625"/>
      <c r="D27" s="622"/>
      <c r="E27" s="622"/>
      <c r="F27" s="622"/>
      <c r="G27" s="622"/>
    </row>
    <row r="28" spans="1:7" ht="12.75">
      <c r="A28" s="630"/>
      <c r="B28" s="632"/>
      <c r="C28" s="626"/>
      <c r="D28" s="622"/>
      <c r="E28" s="622"/>
      <c r="F28" s="622"/>
      <c r="G28" s="622"/>
    </row>
    <row r="29" spans="1:7" ht="13.5" thickBot="1">
      <c r="A29" s="630"/>
      <c r="B29" s="632"/>
      <c r="C29" s="627"/>
      <c r="D29" s="628"/>
      <c r="E29" s="628"/>
      <c r="F29" s="628"/>
      <c r="G29" s="628"/>
    </row>
    <row r="30" spans="1:7" ht="26.25" thickBot="1">
      <c r="A30" s="634"/>
      <c r="B30" s="613"/>
      <c r="C30" s="635" t="s">
        <v>981</v>
      </c>
      <c r="D30" s="628">
        <f>D13+D20+D25</f>
        <v>1511994.46</v>
      </c>
      <c r="E30" s="628">
        <f>E13+E20+E25</f>
        <v>0</v>
      </c>
      <c r="F30" s="628">
        <f>F13+F20+F25</f>
        <v>1511994.46</v>
      </c>
      <c r="G30" s="628">
        <f>G13+G20+G25</f>
        <v>0</v>
      </c>
    </row>
    <row r="31" spans="1:7" ht="12.75">
      <c r="A31" s="636"/>
      <c r="B31" s="637"/>
      <c r="C31" s="638"/>
      <c r="D31" s="636"/>
      <c r="E31" s="636"/>
      <c r="F31" s="636"/>
      <c r="G31" s="636"/>
    </row>
    <row r="32" spans="1:3" ht="12.75">
      <c r="A32" s="512" t="s">
        <v>982</v>
      </c>
      <c r="C32" s="512"/>
    </row>
    <row r="33" spans="1:8" ht="12.75">
      <c r="A33" s="513" t="s">
        <v>1032</v>
      </c>
      <c r="C33" s="512"/>
      <c r="D33" s="518"/>
      <c r="E33" s="518"/>
      <c r="F33" s="518"/>
      <c r="G33" s="518"/>
      <c r="H33" s="518"/>
    </row>
    <row r="34" spans="1:8" ht="12.75">
      <c r="A34" s="513" t="s">
        <v>1033</v>
      </c>
      <c r="C34" s="512"/>
      <c r="D34" s="518"/>
      <c r="E34" s="518"/>
      <c r="F34" s="518"/>
      <c r="G34" s="518"/>
      <c r="H34" s="518"/>
    </row>
    <row r="35" spans="1:8" ht="12.75">
      <c r="A35" s="513" t="s">
        <v>1034</v>
      </c>
      <c r="C35" s="512"/>
      <c r="D35" s="518"/>
      <c r="E35" s="518"/>
      <c r="F35" s="518"/>
      <c r="G35" s="518"/>
      <c r="H35" s="518"/>
    </row>
    <row r="36" ht="12.75">
      <c r="A36" s="512" t="s">
        <v>986</v>
      </c>
    </row>
    <row r="37" spans="1:3" ht="12.75">
      <c r="A37" s="512" t="s">
        <v>987</v>
      </c>
      <c r="C37" s="512"/>
    </row>
    <row r="38" spans="1:3" ht="12.75">
      <c r="A38" s="512" t="s">
        <v>988</v>
      </c>
      <c r="C38" s="512"/>
    </row>
    <row r="39" spans="1:3" ht="12.75">
      <c r="A39" s="512" t="s">
        <v>1035</v>
      </c>
      <c r="C39" s="512"/>
    </row>
    <row r="40" spans="1:3" ht="12.75">
      <c r="A40" s="512"/>
      <c r="C40" s="512"/>
    </row>
    <row r="41" spans="1:3" ht="12.75">
      <c r="A41" s="639" t="s">
        <v>990</v>
      </c>
      <c r="C41" s="512"/>
    </row>
    <row r="43" spans="1:7" ht="12.75">
      <c r="A43" s="599" t="s">
        <v>991</v>
      </c>
      <c r="C43" s="599" t="s">
        <v>992</v>
      </c>
      <c r="F43" s="599" t="s">
        <v>993</v>
      </c>
      <c r="G43" s="599" t="s">
        <v>994</v>
      </c>
    </row>
    <row r="44" spans="1:7" ht="12.75">
      <c r="A44" s="599" t="s">
        <v>995</v>
      </c>
      <c r="C44" s="640">
        <v>38737</v>
      </c>
      <c r="F44" s="599" t="s">
        <v>995</v>
      </c>
      <c r="G44" s="640">
        <v>38737</v>
      </c>
    </row>
  </sheetData>
  <mergeCells count="2">
    <mergeCell ref="A8:G8"/>
    <mergeCell ref="A7:G7"/>
  </mergeCells>
  <printOptions verticalCentered="1"/>
  <pageMargins left="2.1653543307086616" right="0" top="0.75" bottom="0.2362204724409449" header="0.61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4">
      <selection activeCell="A8" sqref="A8:F8"/>
    </sheetView>
  </sheetViews>
  <sheetFormatPr defaultColWidth="9.00390625" defaultRowHeight="12.75"/>
  <cols>
    <col min="1" max="1" width="17.375" style="599" customWidth="1"/>
    <col min="2" max="2" width="50.75390625" style="599" customWidth="1"/>
    <col min="3" max="4" width="15.625" style="599" customWidth="1"/>
    <col min="5" max="5" width="14.875" style="599" customWidth="1"/>
    <col min="6" max="6" width="15.375" style="599" customWidth="1"/>
    <col min="7" max="7" width="13.375" style="599" customWidth="1"/>
    <col min="8" max="16384" width="9.125" style="599" customWidth="1"/>
  </cols>
  <sheetData>
    <row r="1" spans="2:9" ht="12.75">
      <c r="B1" s="601"/>
      <c r="E1" s="602"/>
      <c r="F1" s="511"/>
      <c r="G1" s="511"/>
      <c r="H1" s="602" t="s">
        <v>1028</v>
      </c>
      <c r="I1" s="602"/>
    </row>
    <row r="3" ht="12.75">
      <c r="H3" s="602"/>
    </row>
    <row r="4" spans="1:2" ht="12.75">
      <c r="A4" s="599" t="s">
        <v>1071</v>
      </c>
      <c r="B4" s="644"/>
    </row>
    <row r="5" ht="12.75">
      <c r="A5" s="599" t="s">
        <v>1045</v>
      </c>
    </row>
    <row r="6" ht="12.75">
      <c r="A6" s="599" t="s">
        <v>1010</v>
      </c>
    </row>
    <row r="7" spans="1:6" ht="12.75">
      <c r="A7" s="715" t="s">
        <v>1080</v>
      </c>
      <c r="B7" s="715"/>
      <c r="C7" s="715"/>
      <c r="D7" s="715"/>
      <c r="E7" s="715"/>
      <c r="F7" s="715"/>
    </row>
    <row r="8" spans="1:6" ht="12.75">
      <c r="A8" s="714" t="s">
        <v>1081</v>
      </c>
      <c r="B8" s="715"/>
      <c r="C8" s="715"/>
      <c r="D8" s="715"/>
      <c r="E8" s="715"/>
      <c r="F8" s="715"/>
    </row>
    <row r="9" spans="1:6" ht="12.75">
      <c r="A9" s="604"/>
      <c r="B9" s="604"/>
      <c r="C9" s="604"/>
      <c r="D9" s="604"/>
      <c r="E9" s="604"/>
      <c r="F9" s="604"/>
    </row>
    <row r="10" spans="1:6" ht="13.5" thickBot="1">
      <c r="A10" s="599" t="s">
        <v>890</v>
      </c>
      <c r="F10" s="605"/>
    </row>
    <row r="11" spans="1:7" s="611" customFormat="1" ht="51.75" thickBot="1">
      <c r="A11" s="606" t="s">
        <v>1046</v>
      </c>
      <c r="B11" s="608" t="s">
        <v>901</v>
      </c>
      <c r="C11" s="609" t="s">
        <v>1047</v>
      </c>
      <c r="D11" s="609" t="s">
        <v>1048</v>
      </c>
      <c r="E11" s="609" t="s">
        <v>1049</v>
      </c>
      <c r="F11" s="609" t="s">
        <v>1050</v>
      </c>
      <c r="G11" s="610"/>
    </row>
    <row r="12" spans="1:6" ht="13.5" thickBot="1">
      <c r="A12" s="612" t="s">
        <v>973</v>
      </c>
      <c r="B12" s="614" t="s">
        <v>974</v>
      </c>
      <c r="C12" s="614">
        <v>1</v>
      </c>
      <c r="D12" s="614">
        <v>2</v>
      </c>
      <c r="E12" s="614">
        <v>3</v>
      </c>
      <c r="F12" s="612" t="s">
        <v>976</v>
      </c>
    </row>
    <row r="13" spans="1:6" ht="13.5" thickBot="1">
      <c r="A13" s="615"/>
      <c r="B13" s="617" t="s">
        <v>1051</v>
      </c>
      <c r="C13" s="618">
        <f>SUM(C15:C17)</f>
        <v>0</v>
      </c>
      <c r="D13" s="618"/>
      <c r="E13" s="618"/>
      <c r="F13" s="618"/>
    </row>
    <row r="14" spans="1:6" ht="12.75">
      <c r="A14" s="619"/>
      <c r="B14" s="621" t="s">
        <v>978</v>
      </c>
      <c r="C14" s="622"/>
      <c r="D14" s="622"/>
      <c r="E14" s="622"/>
      <c r="F14" s="623"/>
    </row>
    <row r="15" spans="1:6" ht="12.75">
      <c r="A15" s="619"/>
      <c r="B15" s="625"/>
      <c r="C15" s="622"/>
      <c r="D15" s="622"/>
      <c r="E15" s="622"/>
      <c r="F15" s="622"/>
    </row>
    <row r="16" spans="1:6" ht="12.75">
      <c r="A16" s="619"/>
      <c r="B16" s="626"/>
      <c r="C16" s="622"/>
      <c r="D16" s="622"/>
      <c r="E16" s="622"/>
      <c r="F16" s="622"/>
    </row>
    <row r="17" spans="1:6" ht="13.5" thickBot="1">
      <c r="A17" s="619"/>
      <c r="B17" s="626"/>
      <c r="C17" s="622"/>
      <c r="D17" s="622"/>
      <c r="E17" s="622"/>
      <c r="F17" s="622"/>
    </row>
    <row r="18" spans="1:6" ht="13.5" thickBot="1">
      <c r="A18" s="615"/>
      <c r="B18" s="629" t="s">
        <v>1082</v>
      </c>
      <c r="C18" s="618">
        <f>SUM(C20:C24)</f>
        <v>0</v>
      </c>
      <c r="D18" s="618">
        <f>SUM(D20:D24)</f>
        <v>0</v>
      </c>
      <c r="E18" s="618">
        <f>SUM(E20:E24)</f>
        <v>0</v>
      </c>
      <c r="F18" s="618">
        <f>SUM(F20:F24)</f>
        <v>0</v>
      </c>
    </row>
    <row r="19" spans="1:6" ht="12.75">
      <c r="A19" s="619"/>
      <c r="B19" s="621" t="s">
        <v>978</v>
      </c>
      <c r="C19" s="622"/>
      <c r="D19" s="622"/>
      <c r="E19" s="622"/>
      <c r="F19" s="622"/>
    </row>
    <row r="20" spans="1:6" ht="12.75">
      <c r="A20" s="619"/>
      <c r="B20" s="599" t="s">
        <v>1052</v>
      </c>
      <c r="C20" s="622"/>
      <c r="D20" s="622"/>
      <c r="E20" s="622"/>
      <c r="F20" s="622"/>
    </row>
    <row r="21" spans="1:6" ht="12.75">
      <c r="A21" s="619"/>
      <c r="B21" s="626" t="s">
        <v>1053</v>
      </c>
      <c r="C21" s="622"/>
      <c r="D21" s="622"/>
      <c r="E21" s="622"/>
      <c r="F21" s="622"/>
    </row>
    <row r="22" spans="1:6" ht="12.75">
      <c r="A22" s="619"/>
      <c r="B22" s="626"/>
      <c r="C22" s="622"/>
      <c r="D22" s="622"/>
      <c r="E22" s="622"/>
      <c r="F22" s="622"/>
    </row>
    <row r="23" spans="1:6" ht="12.75">
      <c r="A23" s="619"/>
      <c r="B23" s="626"/>
      <c r="C23" s="622"/>
      <c r="D23" s="622"/>
      <c r="E23" s="622"/>
      <c r="F23" s="622"/>
    </row>
    <row r="24" spans="1:6" ht="13.5" thickBot="1">
      <c r="A24" s="630"/>
      <c r="B24" s="626"/>
      <c r="C24" s="622"/>
      <c r="D24" s="622"/>
      <c r="E24" s="622"/>
      <c r="F24" s="628"/>
    </row>
    <row r="25" spans="1:6" ht="13.5" thickBot="1">
      <c r="A25" s="615"/>
      <c r="B25" s="633" t="s">
        <v>1083</v>
      </c>
      <c r="C25" s="618">
        <f>SUM(C28:C30)</f>
        <v>0</v>
      </c>
      <c r="D25" s="618"/>
      <c r="E25" s="618"/>
      <c r="F25" s="618"/>
    </row>
    <row r="26" spans="1:6" ht="12.75">
      <c r="A26" s="619"/>
      <c r="B26" s="625" t="s">
        <v>978</v>
      </c>
      <c r="C26" s="622"/>
      <c r="D26" s="622"/>
      <c r="E26" s="622"/>
      <c r="F26" s="622"/>
    </row>
    <row r="27" spans="1:6" ht="12.75">
      <c r="A27" s="619"/>
      <c r="B27" s="625"/>
      <c r="C27" s="622"/>
      <c r="D27" s="622"/>
      <c r="E27" s="622"/>
      <c r="F27" s="622"/>
    </row>
    <row r="28" spans="1:6" ht="12.75">
      <c r="A28" s="619"/>
      <c r="B28" s="625"/>
      <c r="C28" s="622"/>
      <c r="D28" s="622"/>
      <c r="E28" s="622"/>
      <c r="F28" s="622"/>
    </row>
    <row r="29" spans="1:6" ht="12.75">
      <c r="A29" s="630"/>
      <c r="B29" s="626"/>
      <c r="C29" s="622"/>
      <c r="D29" s="622"/>
      <c r="E29" s="622"/>
      <c r="F29" s="622"/>
    </row>
    <row r="30" spans="1:6" ht="13.5" thickBot="1">
      <c r="A30" s="630"/>
      <c r="B30" s="627"/>
      <c r="C30" s="628"/>
      <c r="D30" s="628"/>
      <c r="E30" s="628"/>
      <c r="F30" s="628"/>
    </row>
    <row r="31" spans="1:6" ht="26.25" thickBot="1">
      <c r="A31" s="634"/>
      <c r="B31" s="635" t="s">
        <v>1054</v>
      </c>
      <c r="C31" s="628">
        <f>C13+C18+C25</f>
        <v>0</v>
      </c>
      <c r="D31" s="628">
        <f>D13+D18+D25</f>
        <v>0</v>
      </c>
      <c r="E31" s="628">
        <f>E13+E18+E25</f>
        <v>0</v>
      </c>
      <c r="F31" s="628">
        <f>F13+F18+F25</f>
        <v>0</v>
      </c>
    </row>
    <row r="32" spans="1:6" ht="12.75">
      <c r="A32" s="636"/>
      <c r="B32" s="638"/>
      <c r="C32" s="636"/>
      <c r="D32" s="636"/>
      <c r="E32" s="636"/>
      <c r="F32" s="636"/>
    </row>
    <row r="33" spans="1:2" ht="12.75">
      <c r="A33" s="512" t="s">
        <v>982</v>
      </c>
      <c r="B33" s="512"/>
    </row>
    <row r="34" spans="1:7" ht="12.75">
      <c r="A34" s="513" t="s">
        <v>1032</v>
      </c>
      <c r="B34" s="512"/>
      <c r="C34" s="518"/>
      <c r="D34" s="518"/>
      <c r="E34" s="518"/>
      <c r="F34" s="518"/>
      <c r="G34" s="518"/>
    </row>
    <row r="35" spans="1:7" ht="12.75">
      <c r="A35" s="513" t="s">
        <v>1055</v>
      </c>
      <c r="B35" s="512"/>
      <c r="C35" s="518"/>
      <c r="D35" s="518"/>
      <c r="E35" s="518"/>
      <c r="F35" s="518"/>
      <c r="G35" s="518"/>
    </row>
    <row r="36" spans="1:7" ht="12.75">
      <c r="A36" s="513" t="s">
        <v>1034</v>
      </c>
      <c r="B36" s="512"/>
      <c r="C36" s="518"/>
      <c r="D36" s="518"/>
      <c r="E36" s="518"/>
      <c r="F36" s="518"/>
      <c r="G36" s="518"/>
    </row>
    <row r="37" ht="12.75">
      <c r="A37" s="512" t="s">
        <v>1022</v>
      </c>
    </row>
    <row r="38" spans="1:2" ht="12.75">
      <c r="A38" s="512" t="s">
        <v>1056</v>
      </c>
      <c r="B38" s="512"/>
    </row>
    <row r="39" spans="1:2" ht="12.75">
      <c r="A39" s="512" t="s">
        <v>1057</v>
      </c>
      <c r="B39" s="512"/>
    </row>
    <row r="40" spans="1:2" ht="12.75">
      <c r="A40" s="512" t="s">
        <v>1025</v>
      </c>
      <c r="B40" s="512"/>
    </row>
    <row r="41" spans="1:2" ht="12.75">
      <c r="A41" s="512"/>
      <c r="B41" s="512"/>
    </row>
    <row r="42" spans="1:2" ht="12.75">
      <c r="A42" s="639"/>
      <c r="B42" s="512"/>
    </row>
    <row r="44" spans="1:6" ht="12.75">
      <c r="A44" s="599" t="s">
        <v>991</v>
      </c>
      <c r="B44" s="599" t="s">
        <v>1058</v>
      </c>
      <c r="E44" s="599" t="s">
        <v>993</v>
      </c>
      <c r="F44" s="599" t="s">
        <v>1059</v>
      </c>
    </row>
    <row r="45" spans="1:6" ht="12.75">
      <c r="A45" s="599" t="s">
        <v>995</v>
      </c>
      <c r="B45" s="640">
        <v>38747</v>
      </c>
      <c r="E45" s="599" t="s">
        <v>995</v>
      </c>
      <c r="F45" s="640">
        <v>38747</v>
      </c>
    </row>
  </sheetData>
  <mergeCells count="2">
    <mergeCell ref="A8:F8"/>
    <mergeCell ref="A7:F7"/>
  </mergeCells>
  <printOptions verticalCentered="1"/>
  <pageMargins left="2.1653543307086616" right="0" top="0.86" bottom="0.2362204724409449" header="0.61" footer="0.2362204724409449"/>
  <pageSetup horizontalDpi="600" verticalDpi="600" orientation="landscape" paperSize="9" scale="70" r:id="rId1"/>
  <headerFooter alignWithMargins="0">
    <oddHeader>&amp;R&amp;"Arial CE,tučné\&amp;12Příloha č. 8</oddHeader>
    <oddFooter>&amp;C&amp;P+35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xSplit="1" ySplit="1" topLeftCell="G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ColWidth="9.00390625" defaultRowHeight="12.75" outlineLevelCol="1"/>
  <cols>
    <col min="1" max="1" width="20.25390625" style="8" customWidth="1"/>
    <col min="2" max="2" width="20.875" style="8" hidden="1" customWidth="1" outlineLevel="1"/>
    <col min="3" max="3" width="15.75390625" style="53" customWidth="1" collapsed="1"/>
    <col min="4" max="5" width="15.75390625" style="53" hidden="1" customWidth="1" outlineLevel="1"/>
    <col min="6" max="6" width="15.75390625" style="53" customWidth="1" collapsed="1"/>
    <col min="7" max="7" width="15.75390625" style="53" customWidth="1" outlineLevel="1"/>
    <col min="8" max="8" width="7.625" style="53" customWidth="1" outlineLevel="1"/>
    <col min="9" max="9" width="56.75390625" style="8" customWidth="1"/>
    <col min="10" max="16384" width="9.125" style="8" customWidth="1"/>
  </cols>
  <sheetData>
    <row r="1" spans="1:9" s="3" customFormat="1" ht="40.5" customHeight="1" thickBot="1">
      <c r="A1" s="35" t="s">
        <v>44</v>
      </c>
      <c r="B1" s="35" t="s">
        <v>45</v>
      </c>
      <c r="C1" s="36" t="s">
        <v>46</v>
      </c>
      <c r="D1" s="36" t="str">
        <f>'[2]Př.6-Sumář P+V+F'!C1</f>
        <v>Upravený rozpočet                                        k 13. 12. 2005</v>
      </c>
      <c r="E1" s="36" t="s">
        <v>47</v>
      </c>
      <c r="F1" s="36" t="str">
        <f>'[2]Př.6-Sumář P+V+F'!E1</f>
        <v>Upravený rozpočet                                        k 28. 12. 2005</v>
      </c>
      <c r="G1" s="36" t="str">
        <f>'[2]Př.6-Sumář P+V+F'!F1</f>
        <v>Čerpání                                                      k 31. 12. 2005</v>
      </c>
      <c r="H1" s="36" t="str">
        <f>'[2]Př.6-Sumář P+V+F'!G1</f>
        <v>% čerpání</v>
      </c>
      <c r="I1" s="36" t="s">
        <v>48</v>
      </c>
    </row>
    <row r="2" spans="1:9" ht="53.25" customHeight="1">
      <c r="A2" s="37" t="s">
        <v>49</v>
      </c>
      <c r="B2" s="38" t="s">
        <v>50</v>
      </c>
      <c r="C2" s="39">
        <v>17500000</v>
      </c>
      <c r="D2" s="39">
        <v>20568300</v>
      </c>
      <c r="E2" s="39"/>
      <c r="F2" s="39">
        <f>SUM(D2:E2)</f>
        <v>20568300</v>
      </c>
      <c r="G2" s="39">
        <v>20568300</v>
      </c>
      <c r="H2" s="39">
        <f aca="true" t="shared" si="0" ref="H2:H8">G2/F2*100</f>
        <v>100</v>
      </c>
      <c r="I2" s="40" t="s">
        <v>51</v>
      </c>
    </row>
    <row r="3" spans="1:9" ht="53.25" customHeight="1">
      <c r="A3" s="41" t="s">
        <v>52</v>
      </c>
      <c r="B3" s="42" t="s">
        <v>53</v>
      </c>
      <c r="C3" s="39">
        <v>72500000</v>
      </c>
      <c r="D3" s="39">
        <v>83216768.85</v>
      </c>
      <c r="E3" s="39"/>
      <c r="F3" s="39">
        <f aca="true" t="shared" si="1" ref="F3:F8">SUM(D3:E3)</f>
        <v>83216768.85</v>
      </c>
      <c r="G3" s="39">
        <v>83216768.85</v>
      </c>
      <c r="H3" s="39">
        <f t="shared" si="0"/>
        <v>100</v>
      </c>
      <c r="I3" s="40" t="s">
        <v>54</v>
      </c>
    </row>
    <row r="4" spans="1:9" ht="53.25" customHeight="1">
      <c r="A4" s="41" t="s">
        <v>55</v>
      </c>
      <c r="B4" s="42" t="s">
        <v>56</v>
      </c>
      <c r="C4" s="39">
        <v>3360000</v>
      </c>
      <c r="D4" s="39">
        <v>3360000</v>
      </c>
      <c r="E4" s="39"/>
      <c r="F4" s="39">
        <f t="shared" si="1"/>
        <v>3360000</v>
      </c>
      <c r="G4" s="39">
        <v>3360000</v>
      </c>
      <c r="H4" s="39">
        <f t="shared" si="0"/>
        <v>100</v>
      </c>
      <c r="I4" s="43"/>
    </row>
    <row r="5" spans="1:9" ht="53.25" customHeight="1">
      <c r="A5" s="41" t="s">
        <v>57</v>
      </c>
      <c r="B5" s="42" t="s">
        <v>58</v>
      </c>
      <c r="C5" s="39">
        <v>29000000</v>
      </c>
      <c r="D5" s="39">
        <v>31971212</v>
      </c>
      <c r="E5" s="39"/>
      <c r="F5" s="39">
        <f t="shared" si="1"/>
        <v>31971212</v>
      </c>
      <c r="G5" s="39">
        <v>31971212</v>
      </c>
      <c r="H5" s="39">
        <f t="shared" si="0"/>
        <v>100</v>
      </c>
      <c r="I5" s="40" t="s">
        <v>145</v>
      </c>
    </row>
    <row r="6" spans="1:9" ht="53.25" customHeight="1">
      <c r="A6" s="41" t="s">
        <v>59</v>
      </c>
      <c r="B6" s="42" t="s">
        <v>60</v>
      </c>
      <c r="C6" s="39">
        <v>16269000</v>
      </c>
      <c r="D6" s="39">
        <v>18659802</v>
      </c>
      <c r="E6" s="39"/>
      <c r="F6" s="39">
        <f t="shared" si="1"/>
        <v>18659802</v>
      </c>
      <c r="G6" s="39">
        <v>18659802</v>
      </c>
      <c r="H6" s="39">
        <f t="shared" si="0"/>
        <v>100</v>
      </c>
      <c r="I6" s="44" t="s">
        <v>61</v>
      </c>
    </row>
    <row r="7" spans="1:9" ht="53.25" customHeight="1">
      <c r="A7" s="41" t="s">
        <v>62</v>
      </c>
      <c r="B7" s="42" t="s">
        <v>63</v>
      </c>
      <c r="C7" s="39">
        <v>2500000</v>
      </c>
      <c r="D7" s="39">
        <v>2980000</v>
      </c>
      <c r="E7" s="39"/>
      <c r="F7" s="39">
        <f t="shared" si="1"/>
        <v>2980000</v>
      </c>
      <c r="G7" s="39">
        <v>2980000</v>
      </c>
      <c r="H7" s="39">
        <f t="shared" si="0"/>
        <v>100</v>
      </c>
      <c r="I7" s="44" t="s">
        <v>64</v>
      </c>
    </row>
    <row r="8" spans="1:9" ht="53.25" customHeight="1" thickBot="1">
      <c r="A8" s="41" t="s">
        <v>65</v>
      </c>
      <c r="B8" s="42" t="s">
        <v>66</v>
      </c>
      <c r="C8" s="39">
        <v>0</v>
      </c>
      <c r="D8" s="39">
        <v>4191712</v>
      </c>
      <c r="E8" s="39">
        <f>13888+172680</f>
        <v>186568</v>
      </c>
      <c r="F8" s="39">
        <f t="shared" si="1"/>
        <v>4378280</v>
      </c>
      <c r="G8" s="39">
        <v>4378280</v>
      </c>
      <c r="H8" s="39">
        <f t="shared" si="0"/>
        <v>100</v>
      </c>
      <c r="I8" s="44" t="s">
        <v>67</v>
      </c>
    </row>
    <row r="9" spans="1:9" ht="40.5" customHeight="1" thickBot="1">
      <c r="A9" s="45" t="s">
        <v>68</v>
      </c>
      <c r="B9" s="46"/>
      <c r="C9" s="47">
        <f>SUM(C2:C8)</f>
        <v>141129000</v>
      </c>
      <c r="D9" s="47">
        <f>SUM(D2:D8)</f>
        <v>164947794.85</v>
      </c>
      <c r="E9" s="47">
        <f>SUM(E2:E8)</f>
        <v>186568</v>
      </c>
      <c r="F9" s="47">
        <f>SUM(F2:F8)</f>
        <v>165134362.85</v>
      </c>
      <c r="G9" s="47">
        <f>SUM(G2:G8)</f>
        <v>165134362.85</v>
      </c>
      <c r="H9" s="48">
        <f>G9/F9*100</f>
        <v>100</v>
      </c>
      <c r="I9" s="49"/>
    </row>
    <row r="10" spans="1:10" ht="59.25" customHeight="1">
      <c r="A10" s="50"/>
      <c r="B10" s="50"/>
      <c r="C10" s="51"/>
      <c r="D10" s="51"/>
      <c r="E10" s="51"/>
      <c r="F10" s="51"/>
      <c r="G10" s="51"/>
      <c r="H10" s="51"/>
      <c r="I10" s="52"/>
      <c r="J10" s="3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25" right="0.25" top="1.18" bottom="1.1811023622047245" header="0.6" footer="0.7874015748031497"/>
  <pageSetup horizontalDpi="600" verticalDpi="600" orientation="landscape" paperSize="9" scale="95" r:id="rId1"/>
  <headerFooter alignWithMargins="0">
    <oddHeader>&amp;Lv Kč&amp;C&amp;"Arial CE,tučné\&amp;14Sumář příspěvkových organizací v roce 2005  
provozní část 
&amp;R&amp;"Arial CE,tučné\&amp;11Příloha č. 2&amp;"Arial CE,obyčejné\&amp;10
</oddHeader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="95" zoomScaleNormal="95" workbookViewId="0" topLeftCell="A1">
      <pane xSplit="1" ySplit="1" topLeftCell="E50" activePane="bottomRight" state="frozen"/>
      <selection pane="topLeft" activeCell="I4" sqref="I4"/>
      <selection pane="topRight" activeCell="I4" sqref="I4"/>
      <selection pane="bottomLeft" activeCell="I4" sqref="I4"/>
      <selection pane="bottomRight" activeCell="A57" sqref="A57:E57"/>
    </sheetView>
  </sheetViews>
  <sheetFormatPr defaultColWidth="9.00390625" defaultRowHeight="24.75" customHeight="1" outlineLevelCol="1"/>
  <cols>
    <col min="1" max="1" width="18.75390625" style="8" customWidth="1"/>
    <col min="2" max="2" width="6.00390625" style="8" customWidth="1"/>
    <col min="3" max="3" width="4.75390625" style="8" customWidth="1"/>
    <col min="4" max="4" width="8.875" style="8" customWidth="1"/>
    <col min="5" max="5" width="22.75390625" style="29" customWidth="1"/>
    <col min="6" max="6" width="13.875" style="53" customWidth="1"/>
    <col min="7" max="8" width="13.875" style="53" hidden="1" customWidth="1" outlineLevel="1"/>
    <col min="9" max="9" width="13.875" style="53" customWidth="1" collapsed="1"/>
    <col min="10" max="10" width="13.875" style="53" customWidth="1" outlineLevel="1"/>
    <col min="11" max="11" width="6.125" style="53" customWidth="1" outlineLevel="1"/>
    <col min="12" max="12" width="41.00390625" style="156" customWidth="1"/>
    <col min="13" max="13" width="9.125" style="8" customWidth="1"/>
    <col min="14" max="14" width="9.125" style="8" customWidth="1" collapsed="1"/>
    <col min="15" max="15" width="9.125" style="8" customWidth="1"/>
    <col min="16" max="16" width="9.125" style="8" customWidth="1" collapsed="1"/>
    <col min="17" max="17" width="9.125" style="8" customWidth="1"/>
    <col min="18" max="18" width="9.125" style="8" customWidth="1" collapsed="1"/>
    <col min="19" max="19" width="9.125" style="8" customWidth="1"/>
    <col min="20" max="20" width="9.125" style="8" customWidth="1" collapsed="1"/>
    <col min="21" max="21" width="9.125" style="8" customWidth="1"/>
    <col min="22" max="29" width="9.125" style="8" customWidth="1" collapsed="1"/>
    <col min="30" max="16384" width="9.125" style="8" customWidth="1"/>
  </cols>
  <sheetData>
    <row r="1" spans="1:13" ht="39.75" customHeight="1">
      <c r="A1" s="54" t="s">
        <v>69</v>
      </c>
      <c r="B1" s="55" t="s">
        <v>70</v>
      </c>
      <c r="C1" s="55" t="s">
        <v>71</v>
      </c>
      <c r="D1" s="55" t="s">
        <v>72</v>
      </c>
      <c r="E1" s="55" t="s">
        <v>73</v>
      </c>
      <c r="F1" s="56" t="s">
        <v>74</v>
      </c>
      <c r="G1" s="56" t="str">
        <f>'[2]Př.6-Sumář P+V+F'!C1</f>
        <v>Upravený rozpočet                                        k 13. 12. 2005</v>
      </c>
      <c r="H1" s="56" t="s">
        <v>47</v>
      </c>
      <c r="I1" s="57" t="str">
        <f>'[2]Př.6-Sumář P+V+F'!E1</f>
        <v>Upravený rozpočet                                        k 28. 12. 2005</v>
      </c>
      <c r="J1" s="57" t="str">
        <f>'[2]Př.6-Sumář P+V+F'!F1</f>
        <v>Čerpání                                                      k 31. 12. 2005</v>
      </c>
      <c r="K1" s="57" t="str">
        <f>'[2]Př.6-Sumář P+V+F'!G1</f>
        <v>% čerpání</v>
      </c>
      <c r="L1" s="58" t="s">
        <v>48</v>
      </c>
      <c r="M1" s="33"/>
    </row>
    <row r="2" spans="1:12" ht="13.5" customHeight="1">
      <c r="A2" s="59" t="s">
        <v>75</v>
      </c>
      <c r="B2" s="60">
        <v>3612</v>
      </c>
      <c r="C2" s="60">
        <v>5169</v>
      </c>
      <c r="D2" s="60" t="s">
        <v>76</v>
      </c>
      <c r="E2" s="61" t="s">
        <v>77</v>
      </c>
      <c r="F2" s="62">
        <v>17500000</v>
      </c>
      <c r="G2" s="62">
        <v>0</v>
      </c>
      <c r="H2" s="62"/>
      <c r="I2" s="62">
        <f>SUM(G2:H2)</f>
        <v>0</v>
      </c>
      <c r="J2" s="62">
        <v>0</v>
      </c>
      <c r="K2" s="62">
        <v>0</v>
      </c>
      <c r="L2" s="63" t="s">
        <v>78</v>
      </c>
    </row>
    <row r="3" spans="1:12" ht="13.5" customHeight="1">
      <c r="A3" s="59" t="s">
        <v>75</v>
      </c>
      <c r="B3" s="60">
        <v>6409</v>
      </c>
      <c r="C3" s="60">
        <v>5901</v>
      </c>
      <c r="D3" s="64" t="s">
        <v>79</v>
      </c>
      <c r="E3" s="61" t="s">
        <v>80</v>
      </c>
      <c r="F3" s="65">
        <v>2500000</v>
      </c>
      <c r="G3" s="65">
        <v>0</v>
      </c>
      <c r="H3" s="66"/>
      <c r="I3" s="62">
        <f>SUM(G3:H3)</f>
        <v>0</v>
      </c>
      <c r="J3" s="66">
        <v>0</v>
      </c>
      <c r="K3" s="66">
        <v>0</v>
      </c>
      <c r="L3" s="67" t="s">
        <v>81</v>
      </c>
    </row>
    <row r="4" spans="1:12" ht="19.5" customHeight="1" thickBot="1">
      <c r="A4" s="68" t="s">
        <v>82</v>
      </c>
      <c r="B4" s="69"/>
      <c r="C4" s="69"/>
      <c r="D4" s="69"/>
      <c r="E4" s="70"/>
      <c r="F4" s="71">
        <f>SUM(F2:F3)</f>
        <v>20000000</v>
      </c>
      <c r="G4" s="71">
        <f>SUM(G2:G3)</f>
        <v>0</v>
      </c>
      <c r="H4" s="71">
        <f>SUM(H2:H3)</f>
        <v>0</v>
      </c>
      <c r="I4" s="72">
        <f>SUM(I2:I3)</f>
        <v>0</v>
      </c>
      <c r="J4" s="72">
        <f>SUM(J2:J3)</f>
        <v>0</v>
      </c>
      <c r="K4" s="71">
        <v>0</v>
      </c>
      <c r="L4" s="73"/>
    </row>
    <row r="5" spans="1:12" s="33" customFormat="1" ht="13.5" customHeight="1" thickBot="1">
      <c r="A5" s="26"/>
      <c r="B5" s="26"/>
      <c r="C5" s="26"/>
      <c r="D5" s="26"/>
      <c r="E5" s="74"/>
      <c r="F5" s="75"/>
      <c r="G5" s="75"/>
      <c r="H5" s="75"/>
      <c r="I5" s="75"/>
      <c r="J5" s="75"/>
      <c r="K5" s="75"/>
      <c r="L5" s="5"/>
    </row>
    <row r="6" spans="1:12" ht="13.5" customHeight="1">
      <c r="A6" s="76" t="s">
        <v>83</v>
      </c>
      <c r="B6" s="77">
        <v>2212</v>
      </c>
      <c r="C6" s="77">
        <v>5169</v>
      </c>
      <c r="D6" s="77" t="s">
        <v>84</v>
      </c>
      <c r="E6" s="78" t="s">
        <v>85</v>
      </c>
      <c r="F6" s="79">
        <v>41335000</v>
      </c>
      <c r="G6" s="79">
        <f>43835000+3250000</f>
        <v>47085000</v>
      </c>
      <c r="H6" s="79">
        <v>1800000</v>
      </c>
      <c r="I6" s="80">
        <f>SUM(G6:H6)</f>
        <v>48885000</v>
      </c>
      <c r="J6" s="695">
        <v>53105017.5</v>
      </c>
      <c r="K6" s="695">
        <v>100.01</v>
      </c>
      <c r="L6" s="81" t="s">
        <v>86</v>
      </c>
    </row>
    <row r="7" spans="1:12" ht="13.5" customHeight="1">
      <c r="A7" s="59" t="s">
        <v>83</v>
      </c>
      <c r="B7" s="60">
        <v>2212</v>
      </c>
      <c r="C7" s="60">
        <v>5169</v>
      </c>
      <c r="D7" s="60" t="s">
        <v>84</v>
      </c>
      <c r="E7" s="61" t="s">
        <v>87</v>
      </c>
      <c r="F7" s="62">
        <v>350000</v>
      </c>
      <c r="G7" s="62">
        <v>350000</v>
      </c>
      <c r="H7" s="62"/>
      <c r="I7" s="66">
        <f aca="true" t="shared" si="0" ref="I7:I17">SUM(G7:H7)</f>
        <v>350000</v>
      </c>
      <c r="J7" s="694"/>
      <c r="K7" s="694"/>
      <c r="L7" s="63" t="s">
        <v>88</v>
      </c>
    </row>
    <row r="8" spans="1:12" ht="13.5" customHeight="1">
      <c r="A8" s="59" t="s">
        <v>83</v>
      </c>
      <c r="B8" s="60">
        <v>2212</v>
      </c>
      <c r="C8" s="60">
        <v>5169</v>
      </c>
      <c r="D8" s="60" t="s">
        <v>84</v>
      </c>
      <c r="E8" s="61" t="s">
        <v>89</v>
      </c>
      <c r="F8" s="62">
        <v>3637000</v>
      </c>
      <c r="G8" s="62">
        <v>3637000</v>
      </c>
      <c r="H8" s="62"/>
      <c r="I8" s="66">
        <f t="shared" si="0"/>
        <v>3637000</v>
      </c>
      <c r="J8" s="694"/>
      <c r="K8" s="694"/>
      <c r="L8" s="63" t="s">
        <v>88</v>
      </c>
    </row>
    <row r="9" spans="1:12" ht="13.5" customHeight="1">
      <c r="A9" s="59" t="s">
        <v>83</v>
      </c>
      <c r="B9" s="60">
        <v>2212</v>
      </c>
      <c r="C9" s="60">
        <v>5169</v>
      </c>
      <c r="D9" s="60" t="s">
        <v>84</v>
      </c>
      <c r="E9" s="61" t="s">
        <v>90</v>
      </c>
      <c r="F9" s="62">
        <v>0</v>
      </c>
      <c r="G9" s="62">
        <v>229000</v>
      </c>
      <c r="H9" s="62"/>
      <c r="I9" s="66">
        <f>SUM(G9:H9)</f>
        <v>229000</v>
      </c>
      <c r="J9" s="693"/>
      <c r="K9" s="693"/>
      <c r="L9" s="63" t="s">
        <v>88</v>
      </c>
    </row>
    <row r="10" spans="1:12" ht="13.5" customHeight="1">
      <c r="A10" s="59" t="s">
        <v>83</v>
      </c>
      <c r="B10" s="60">
        <v>2212</v>
      </c>
      <c r="C10" s="60">
        <v>5169</v>
      </c>
      <c r="D10" s="60" t="s">
        <v>84</v>
      </c>
      <c r="E10" s="61" t="s">
        <v>91</v>
      </c>
      <c r="F10" s="62">
        <v>68000</v>
      </c>
      <c r="G10" s="62">
        <v>68000</v>
      </c>
      <c r="H10" s="62"/>
      <c r="I10" s="66">
        <f t="shared" si="0"/>
        <v>68000</v>
      </c>
      <c r="J10" s="62">
        <v>61001.8</v>
      </c>
      <c r="K10" s="62">
        <f>J10/I10*100</f>
        <v>89.70852941176472</v>
      </c>
      <c r="L10" s="63" t="s">
        <v>92</v>
      </c>
    </row>
    <row r="11" spans="1:12" ht="13.5" customHeight="1">
      <c r="A11" s="59" t="s">
        <v>83</v>
      </c>
      <c r="B11" s="60">
        <v>2219</v>
      </c>
      <c r="C11" s="60">
        <v>5166</v>
      </c>
      <c r="D11" s="60" t="s">
        <v>84</v>
      </c>
      <c r="E11" s="61" t="s">
        <v>93</v>
      </c>
      <c r="F11" s="62">
        <v>240000</v>
      </c>
      <c r="G11" s="62">
        <v>240000</v>
      </c>
      <c r="H11" s="62"/>
      <c r="I11" s="66">
        <f t="shared" si="0"/>
        <v>240000</v>
      </c>
      <c r="J11" s="62">
        <v>240000</v>
      </c>
      <c r="K11" s="62">
        <f>J11/I11*100</f>
        <v>100</v>
      </c>
      <c r="L11" s="63" t="s">
        <v>88</v>
      </c>
    </row>
    <row r="12" spans="1:12" ht="13.5" customHeight="1">
      <c r="A12" s="59" t="s">
        <v>83</v>
      </c>
      <c r="B12" s="60">
        <v>2221</v>
      </c>
      <c r="C12" s="60">
        <v>5193</v>
      </c>
      <c r="D12" s="82" t="s">
        <v>94</v>
      </c>
      <c r="E12" s="61" t="s">
        <v>95</v>
      </c>
      <c r="F12" s="62">
        <v>145000000</v>
      </c>
      <c r="G12" s="62">
        <v>145224606</v>
      </c>
      <c r="H12" s="62">
        <v>970000</v>
      </c>
      <c r="I12" s="66">
        <f t="shared" si="0"/>
        <v>146194606</v>
      </c>
      <c r="J12" s="691">
        <v>158209315.5</v>
      </c>
      <c r="K12" s="691">
        <v>100</v>
      </c>
      <c r="L12" s="63" t="s">
        <v>96</v>
      </c>
    </row>
    <row r="13" spans="1:12" ht="13.5" customHeight="1">
      <c r="A13" s="59" t="s">
        <v>83</v>
      </c>
      <c r="B13" s="60">
        <v>2221</v>
      </c>
      <c r="C13" s="60">
        <v>5193</v>
      </c>
      <c r="D13" s="60" t="s">
        <v>97</v>
      </c>
      <c r="E13" s="61" t="s">
        <v>95</v>
      </c>
      <c r="F13" s="62">
        <v>18715000</v>
      </c>
      <c r="G13" s="62">
        <f>17915000-6000000</f>
        <v>11915000</v>
      </c>
      <c r="H13" s="62">
        <v>-62400</v>
      </c>
      <c r="I13" s="66">
        <f t="shared" si="0"/>
        <v>11852600</v>
      </c>
      <c r="J13" s="692"/>
      <c r="K13" s="694"/>
      <c r="L13" s="63" t="s">
        <v>96</v>
      </c>
    </row>
    <row r="14" spans="1:12" ht="13.5" customHeight="1">
      <c r="A14" s="59" t="s">
        <v>83</v>
      </c>
      <c r="B14" s="60">
        <v>2221</v>
      </c>
      <c r="C14" s="60">
        <v>5193</v>
      </c>
      <c r="D14" s="60" t="s">
        <v>98</v>
      </c>
      <c r="E14" s="61" t="s">
        <v>99</v>
      </c>
      <c r="F14" s="62">
        <v>700000</v>
      </c>
      <c r="G14" s="62">
        <v>200000</v>
      </c>
      <c r="H14" s="62">
        <v>-68100</v>
      </c>
      <c r="I14" s="66">
        <f t="shared" si="0"/>
        <v>131900</v>
      </c>
      <c r="J14" s="692"/>
      <c r="K14" s="694"/>
      <c r="L14" s="63" t="s">
        <v>96</v>
      </c>
    </row>
    <row r="15" spans="1:12" ht="13.5" customHeight="1">
      <c r="A15" s="59" t="s">
        <v>83</v>
      </c>
      <c r="B15" s="60">
        <v>2221</v>
      </c>
      <c r="C15" s="60">
        <v>5193</v>
      </c>
      <c r="D15" s="60" t="s">
        <v>98</v>
      </c>
      <c r="E15" s="61" t="s">
        <v>100</v>
      </c>
      <c r="F15" s="62">
        <v>40000</v>
      </c>
      <c r="G15" s="62">
        <v>40000</v>
      </c>
      <c r="H15" s="62">
        <v>-3400</v>
      </c>
      <c r="I15" s="66">
        <f t="shared" si="0"/>
        <v>36600</v>
      </c>
      <c r="J15" s="692"/>
      <c r="K15" s="694"/>
      <c r="L15" s="83" t="s">
        <v>96</v>
      </c>
    </row>
    <row r="16" spans="1:12" ht="13.5" customHeight="1">
      <c r="A16" s="59" t="s">
        <v>83</v>
      </c>
      <c r="B16" s="60">
        <v>2221</v>
      </c>
      <c r="C16" s="60">
        <v>5193</v>
      </c>
      <c r="D16" s="60" t="s">
        <v>98</v>
      </c>
      <c r="E16" s="61" t="s">
        <v>101</v>
      </c>
      <c r="F16" s="62">
        <v>0</v>
      </c>
      <c r="G16" s="62">
        <v>565394</v>
      </c>
      <c r="H16" s="62">
        <v>-565300</v>
      </c>
      <c r="I16" s="66">
        <f>SUM(G16:H16)</f>
        <v>94</v>
      </c>
      <c r="J16" s="693"/>
      <c r="K16" s="693"/>
      <c r="L16" s="83" t="s">
        <v>96</v>
      </c>
    </row>
    <row r="17" spans="1:12" ht="13.5" customHeight="1">
      <c r="A17" s="59" t="s">
        <v>83</v>
      </c>
      <c r="B17" s="60">
        <v>3631</v>
      </c>
      <c r="C17" s="60">
        <v>5169</v>
      </c>
      <c r="D17" s="60" t="s">
        <v>84</v>
      </c>
      <c r="E17" s="61" t="s">
        <v>102</v>
      </c>
      <c r="F17" s="62">
        <v>36270000</v>
      </c>
      <c r="G17" s="62">
        <f>36270000+400000</f>
        <v>36670000</v>
      </c>
      <c r="H17" s="62"/>
      <c r="I17" s="66">
        <f t="shared" si="0"/>
        <v>36670000</v>
      </c>
      <c r="J17" s="62">
        <v>36669999.8</v>
      </c>
      <c r="K17" s="62">
        <f>J17/I17*100</f>
        <v>99.99999945459503</v>
      </c>
      <c r="L17" s="63" t="s">
        <v>88</v>
      </c>
    </row>
    <row r="18" spans="1:12" ht="19.5" customHeight="1" thickBot="1">
      <c r="A18" s="68" t="s">
        <v>103</v>
      </c>
      <c r="B18" s="69"/>
      <c r="C18" s="69"/>
      <c r="D18" s="69"/>
      <c r="E18" s="70"/>
      <c r="F18" s="71">
        <f>SUM(F6:F17)</f>
        <v>246355000</v>
      </c>
      <c r="G18" s="71">
        <f>SUM(G6:G17)</f>
        <v>246224000</v>
      </c>
      <c r="H18" s="71">
        <f>SUM(H6:H17)</f>
        <v>2070800</v>
      </c>
      <c r="I18" s="71">
        <f>SUM(I6:I17)</f>
        <v>248294800</v>
      </c>
      <c r="J18" s="71">
        <f>SUM(J6:J17)</f>
        <v>248285334.60000002</v>
      </c>
      <c r="K18" s="71">
        <f>J18/I18*100</f>
        <v>99.99618783800548</v>
      </c>
      <c r="L18" s="73"/>
    </row>
    <row r="19" spans="1:12" s="33" customFormat="1" ht="13.5" customHeight="1" thickBot="1">
      <c r="A19" s="26"/>
      <c r="B19" s="26"/>
      <c r="C19" s="26"/>
      <c r="D19" s="26"/>
      <c r="E19" s="5"/>
      <c r="F19" s="32"/>
      <c r="G19" s="32"/>
      <c r="H19" s="32"/>
      <c r="I19" s="32"/>
      <c r="J19" s="32"/>
      <c r="K19" s="32"/>
      <c r="L19" s="5"/>
    </row>
    <row r="20" spans="1:12" ht="13.5" customHeight="1">
      <c r="A20" s="76" t="s">
        <v>104</v>
      </c>
      <c r="B20" s="84">
        <v>2229</v>
      </c>
      <c r="C20" s="84">
        <v>5169</v>
      </c>
      <c r="D20" s="77" t="s">
        <v>84</v>
      </c>
      <c r="E20" s="105" t="s">
        <v>105</v>
      </c>
      <c r="F20" s="79">
        <v>50000</v>
      </c>
      <c r="G20" s="79">
        <v>50000</v>
      </c>
      <c r="H20" s="79"/>
      <c r="I20" s="79">
        <f>SUM(G20:H20)</f>
        <v>50000</v>
      </c>
      <c r="J20" s="79">
        <v>0</v>
      </c>
      <c r="K20" s="85">
        <f>J20/I20*100</f>
        <v>0</v>
      </c>
      <c r="L20" s="81" t="s">
        <v>88</v>
      </c>
    </row>
    <row r="21" spans="1:12" ht="13.5" customHeight="1">
      <c r="A21" s="86"/>
      <c r="B21" s="87"/>
      <c r="C21" s="87"/>
      <c r="D21" s="88"/>
      <c r="E21" s="129"/>
      <c r="F21" s="90"/>
      <c r="G21" s="90"/>
      <c r="H21" s="90"/>
      <c r="I21" s="90"/>
      <c r="J21" s="90"/>
      <c r="K21" s="62"/>
      <c r="L21" s="91"/>
    </row>
    <row r="22" spans="1:12" ht="19.5" customHeight="1" thickBot="1">
      <c r="A22" s="68" t="s">
        <v>106</v>
      </c>
      <c r="B22" s="69"/>
      <c r="C22" s="69"/>
      <c r="D22" s="69"/>
      <c r="E22" s="70"/>
      <c r="F22" s="71">
        <f>SUM(F20:F21)</f>
        <v>50000</v>
      </c>
      <c r="G22" s="71">
        <f>SUM(G20)</f>
        <v>50000</v>
      </c>
      <c r="H22" s="71">
        <f>SUM(H20)</f>
        <v>0</v>
      </c>
      <c r="I22" s="71">
        <f>SUM(I20)</f>
        <v>50000</v>
      </c>
      <c r="J22" s="71">
        <f>SUM(J20)</f>
        <v>0</v>
      </c>
      <c r="K22" s="71">
        <f>J22/I22*100</f>
        <v>0</v>
      </c>
      <c r="L22" s="73"/>
    </row>
    <row r="23" spans="1:12" s="33" customFormat="1" ht="13.5" customHeight="1" thickBot="1">
      <c r="A23" s="26"/>
      <c r="B23" s="26"/>
      <c r="C23" s="26"/>
      <c r="D23" s="26"/>
      <c r="E23" s="5"/>
      <c r="F23" s="32"/>
      <c r="G23" s="32"/>
      <c r="H23" s="32"/>
      <c r="I23" s="32"/>
      <c r="J23" s="32"/>
      <c r="K23" s="32"/>
      <c r="L23" s="5"/>
    </row>
    <row r="24" spans="1:12" ht="13.5" customHeight="1">
      <c r="A24" s="92" t="s">
        <v>107</v>
      </c>
      <c r="B24" s="84">
        <v>3421</v>
      </c>
      <c r="C24" s="84">
        <v>5169</v>
      </c>
      <c r="D24" s="93" t="s">
        <v>84</v>
      </c>
      <c r="E24" s="94" t="s">
        <v>108</v>
      </c>
      <c r="F24" s="79">
        <v>300000</v>
      </c>
      <c r="G24" s="79">
        <v>347230</v>
      </c>
      <c r="H24" s="79"/>
      <c r="I24" s="79">
        <f>SUM(G24:H24)</f>
        <v>347230</v>
      </c>
      <c r="J24" s="79">
        <v>347229.7</v>
      </c>
      <c r="K24" s="85">
        <f>J24/I24*100</f>
        <v>99.99991360193532</v>
      </c>
      <c r="L24" s="81" t="s">
        <v>88</v>
      </c>
    </row>
    <row r="25" spans="1:12" ht="19.5" customHeight="1" thickBot="1">
      <c r="A25" s="68" t="s">
        <v>109</v>
      </c>
      <c r="B25" s="69"/>
      <c r="C25" s="69"/>
      <c r="D25" s="69"/>
      <c r="E25" s="70"/>
      <c r="F25" s="71">
        <f>SUM(F24)</f>
        <v>300000</v>
      </c>
      <c r="G25" s="71">
        <f>SUM(G24)</f>
        <v>347230</v>
      </c>
      <c r="H25" s="71">
        <f>SUM(H24)</f>
        <v>0</v>
      </c>
      <c r="I25" s="71">
        <f>SUM(I24)</f>
        <v>347230</v>
      </c>
      <c r="J25" s="71">
        <f>SUM(J24)</f>
        <v>347229.7</v>
      </c>
      <c r="K25" s="71">
        <f>J25/I25*100</f>
        <v>99.99991360193532</v>
      </c>
      <c r="L25" s="73"/>
    </row>
    <row r="26" spans="1:12" s="33" customFormat="1" ht="13.5" customHeight="1" thickBot="1">
      <c r="A26" s="95"/>
      <c r="B26" s="95"/>
      <c r="C26" s="95"/>
      <c r="D26" s="26"/>
      <c r="E26" s="5"/>
      <c r="F26" s="32"/>
      <c r="G26" s="32"/>
      <c r="H26" s="32"/>
      <c r="I26" s="32"/>
      <c r="J26" s="32"/>
      <c r="K26" s="32"/>
      <c r="L26" s="5"/>
    </row>
    <row r="27" spans="1:12" ht="13.5" customHeight="1">
      <c r="A27" s="92" t="s">
        <v>110</v>
      </c>
      <c r="B27" s="84">
        <v>3745</v>
      </c>
      <c r="C27" s="84">
        <v>5169</v>
      </c>
      <c r="D27" s="77" t="s">
        <v>84</v>
      </c>
      <c r="E27" s="696" t="s">
        <v>111</v>
      </c>
      <c r="F27" s="79">
        <v>234000</v>
      </c>
      <c r="G27" s="79">
        <v>234000</v>
      </c>
      <c r="H27" s="79"/>
      <c r="I27" s="79">
        <f>SUM(G27:H27)</f>
        <v>234000</v>
      </c>
      <c r="J27" s="79">
        <v>234000</v>
      </c>
      <c r="K27" s="85">
        <f>J27/I27*100</f>
        <v>100</v>
      </c>
      <c r="L27" s="81" t="s">
        <v>88</v>
      </c>
    </row>
    <row r="28" spans="1:12" ht="13.5" customHeight="1">
      <c r="A28" s="96"/>
      <c r="B28" s="97"/>
      <c r="C28" s="97"/>
      <c r="D28" s="98"/>
      <c r="E28" s="697"/>
      <c r="F28" s="99"/>
      <c r="G28" s="99"/>
      <c r="H28" s="99"/>
      <c r="I28" s="99"/>
      <c r="J28" s="99"/>
      <c r="K28" s="99"/>
      <c r="L28" s="100"/>
    </row>
    <row r="29" spans="1:12" ht="13.5" customHeight="1">
      <c r="A29" s="101"/>
      <c r="B29" s="87">
        <v>6409</v>
      </c>
      <c r="C29" s="87">
        <v>5169</v>
      </c>
      <c r="D29" s="102" t="s">
        <v>84</v>
      </c>
      <c r="E29" s="103" t="s">
        <v>112</v>
      </c>
      <c r="F29" s="90">
        <v>749000</v>
      </c>
      <c r="G29" s="90">
        <v>749000</v>
      </c>
      <c r="H29" s="90"/>
      <c r="I29" s="90">
        <f>SUM(G29:H29)</f>
        <v>749000</v>
      </c>
      <c r="J29" s="90">
        <v>749000.3</v>
      </c>
      <c r="K29" s="62">
        <f>J29/I29*100</f>
        <v>100.00004005340455</v>
      </c>
      <c r="L29" s="91" t="s">
        <v>113</v>
      </c>
    </row>
    <row r="30" spans="1:12" ht="19.5" customHeight="1" thickBot="1">
      <c r="A30" s="68" t="s">
        <v>114</v>
      </c>
      <c r="B30" s="69"/>
      <c r="C30" s="69"/>
      <c r="D30" s="69"/>
      <c r="E30" s="104"/>
      <c r="F30" s="71">
        <f>F27+F29</f>
        <v>983000</v>
      </c>
      <c r="G30" s="71">
        <f>G27+G29</f>
        <v>983000</v>
      </c>
      <c r="H30" s="71">
        <f>H27+H29</f>
        <v>0</v>
      </c>
      <c r="I30" s="71">
        <f>I27+I29</f>
        <v>983000</v>
      </c>
      <c r="J30" s="71">
        <f>J27+J29</f>
        <v>983000.3</v>
      </c>
      <c r="K30" s="71">
        <f>J30/I30*100</f>
        <v>100.00003051881994</v>
      </c>
      <c r="L30" s="73"/>
    </row>
    <row r="31" spans="1:12" ht="13.5" customHeight="1">
      <c r="A31" s="106" t="s">
        <v>115</v>
      </c>
      <c r="B31" s="107">
        <v>2140</v>
      </c>
      <c r="C31" s="107">
        <v>5169</v>
      </c>
      <c r="D31" s="130" t="s">
        <v>116</v>
      </c>
      <c r="E31" s="108" t="s">
        <v>117</v>
      </c>
      <c r="F31" s="79">
        <v>25000000</v>
      </c>
      <c r="G31" s="79">
        <v>25170000</v>
      </c>
      <c r="H31" s="79"/>
      <c r="I31" s="79">
        <f>SUM(G31:H31)</f>
        <v>25170000</v>
      </c>
      <c r="J31" s="79">
        <v>25169898</v>
      </c>
      <c r="K31" s="85">
        <f>J31/I31*100</f>
        <v>99.9995947556615</v>
      </c>
      <c r="L31" s="81" t="s">
        <v>118</v>
      </c>
    </row>
    <row r="32" spans="1:12" ht="13.5" customHeight="1">
      <c r="A32" s="109"/>
      <c r="B32" s="82"/>
      <c r="C32" s="82"/>
      <c r="D32" s="131"/>
      <c r="E32" s="110"/>
      <c r="F32" s="62"/>
      <c r="G32" s="62"/>
      <c r="H32" s="62"/>
      <c r="I32" s="62"/>
      <c r="J32" s="62"/>
      <c r="K32" s="62"/>
      <c r="L32" s="63"/>
    </row>
    <row r="33" spans="1:12" ht="13.5" customHeight="1">
      <c r="A33" s="109" t="s">
        <v>115</v>
      </c>
      <c r="B33" s="82">
        <v>3722</v>
      </c>
      <c r="C33" s="82">
        <v>5169</v>
      </c>
      <c r="D33" s="60" t="s">
        <v>84</v>
      </c>
      <c r="E33" s="111" t="s">
        <v>119</v>
      </c>
      <c r="F33" s="62">
        <v>58000000</v>
      </c>
      <c r="G33" s="62">
        <v>58000000</v>
      </c>
      <c r="H33" s="62"/>
      <c r="I33" s="62">
        <f>SUM(G33:H33)</f>
        <v>58000000</v>
      </c>
      <c r="J33" s="62">
        <v>57999399.3</v>
      </c>
      <c r="K33" s="62">
        <f>J33/I33*100</f>
        <v>99.99896431034482</v>
      </c>
      <c r="L33" s="63" t="s">
        <v>88</v>
      </c>
    </row>
    <row r="34" spans="1:12" ht="13.5" customHeight="1">
      <c r="A34" s="109" t="s">
        <v>115</v>
      </c>
      <c r="B34" s="82">
        <v>3722</v>
      </c>
      <c r="C34" s="82">
        <v>5169</v>
      </c>
      <c r="D34" s="60" t="s">
        <v>84</v>
      </c>
      <c r="E34" s="61" t="s">
        <v>120</v>
      </c>
      <c r="F34" s="62">
        <v>26325000</v>
      </c>
      <c r="G34" s="62">
        <v>26325000</v>
      </c>
      <c r="H34" s="62"/>
      <c r="I34" s="62">
        <f>SUM(G34:H34)</f>
        <v>26325000</v>
      </c>
      <c r="J34" s="62">
        <v>26324763.7</v>
      </c>
      <c r="K34" s="62">
        <f>J34/I34*100</f>
        <v>99.99910237416904</v>
      </c>
      <c r="L34" s="63" t="s">
        <v>92</v>
      </c>
    </row>
    <row r="35" spans="1:12" ht="13.5" customHeight="1">
      <c r="A35" s="109" t="s">
        <v>115</v>
      </c>
      <c r="B35" s="82">
        <v>3745</v>
      </c>
      <c r="C35" s="82">
        <v>5169</v>
      </c>
      <c r="D35" s="60" t="s">
        <v>84</v>
      </c>
      <c r="E35" s="111" t="s">
        <v>121</v>
      </c>
      <c r="F35" s="62">
        <v>33665000</v>
      </c>
      <c r="G35" s="62">
        <v>34980000</v>
      </c>
      <c r="H35" s="62"/>
      <c r="I35" s="62">
        <f>SUM(G35:H35)</f>
        <v>34980000</v>
      </c>
      <c r="J35" s="62">
        <v>33988243.3</v>
      </c>
      <c r="K35" s="62">
        <f>J35/I35*100</f>
        <v>97.1647893081761</v>
      </c>
      <c r="L35" s="63" t="s">
        <v>144</v>
      </c>
    </row>
    <row r="36" spans="1:12" ht="13.5" customHeight="1">
      <c r="A36" s="101" t="s">
        <v>115</v>
      </c>
      <c r="B36" s="87">
        <v>6409</v>
      </c>
      <c r="C36" s="87">
        <v>5169</v>
      </c>
      <c r="D36" s="88" t="s">
        <v>84</v>
      </c>
      <c r="E36" s="89" t="s">
        <v>122</v>
      </c>
      <c r="F36" s="90">
        <v>600000</v>
      </c>
      <c r="G36" s="90">
        <v>600000</v>
      </c>
      <c r="H36" s="90"/>
      <c r="I36" s="62">
        <f>SUM(G36:H36)</f>
        <v>600000</v>
      </c>
      <c r="J36" s="90">
        <v>600000.1</v>
      </c>
      <c r="K36" s="62">
        <f>J36/I36*100</f>
        <v>100.00001666666667</v>
      </c>
      <c r="L36" s="91" t="s">
        <v>88</v>
      </c>
    </row>
    <row r="37" spans="1:12" ht="19.5" customHeight="1" thickBot="1">
      <c r="A37" s="68" t="s">
        <v>123</v>
      </c>
      <c r="B37" s="69"/>
      <c r="C37" s="69"/>
      <c r="D37" s="69"/>
      <c r="E37" s="70"/>
      <c r="F37" s="71">
        <f>SUM(F31:F36)</f>
        <v>143590000</v>
      </c>
      <c r="G37" s="71">
        <f>SUM(G31:G36)</f>
        <v>145075000</v>
      </c>
      <c r="H37" s="71">
        <f>SUM(H31:H36)</f>
        <v>0</v>
      </c>
      <c r="I37" s="71">
        <f>SUM(I31:I36)</f>
        <v>145075000</v>
      </c>
      <c r="J37" s="71">
        <f>SUM(J31:J36)</f>
        <v>144082304.4</v>
      </c>
      <c r="K37" s="71">
        <f>J37/I37*100</f>
        <v>99.31573627434086</v>
      </c>
      <c r="L37" s="73"/>
    </row>
    <row r="38" spans="1:12" s="33" customFormat="1" ht="13.5" customHeight="1" thickBot="1">
      <c r="A38" s="95"/>
      <c r="B38" s="95"/>
      <c r="C38" s="95"/>
      <c r="D38" s="26"/>
      <c r="E38" s="5"/>
      <c r="F38" s="32"/>
      <c r="G38" s="32"/>
      <c r="H38" s="32"/>
      <c r="I38" s="32"/>
      <c r="J38" s="32"/>
      <c r="K38" s="32"/>
      <c r="L38" s="5"/>
    </row>
    <row r="39" spans="1:12" ht="13.5" customHeight="1">
      <c r="A39" s="112" t="s">
        <v>124</v>
      </c>
      <c r="B39" s="113">
        <v>3319</v>
      </c>
      <c r="C39" s="113">
        <v>5169</v>
      </c>
      <c r="D39" s="114" t="s">
        <v>84</v>
      </c>
      <c r="E39" s="78" t="s">
        <v>125</v>
      </c>
      <c r="F39" s="79">
        <v>252000</v>
      </c>
      <c r="G39" s="79">
        <v>252000</v>
      </c>
      <c r="H39" s="79"/>
      <c r="I39" s="79">
        <f>SUM(G39:H39)</f>
        <v>252000</v>
      </c>
      <c r="J39" s="79">
        <v>252000</v>
      </c>
      <c r="K39" s="85">
        <f>J39/I39*100</f>
        <v>100</v>
      </c>
      <c r="L39" s="81" t="s">
        <v>88</v>
      </c>
    </row>
    <row r="40" spans="1:12" ht="13.5" customHeight="1">
      <c r="A40" s="109" t="s">
        <v>124</v>
      </c>
      <c r="B40" s="82">
        <v>3326</v>
      </c>
      <c r="C40" s="82">
        <v>5169</v>
      </c>
      <c r="D40" s="60" t="s">
        <v>84</v>
      </c>
      <c r="E40" s="115" t="s">
        <v>126</v>
      </c>
      <c r="F40" s="116">
        <v>246000</v>
      </c>
      <c r="G40" s="116">
        <v>246000</v>
      </c>
      <c r="H40" s="66"/>
      <c r="I40" s="66">
        <f>SUM(G40:H40)</f>
        <v>246000</v>
      </c>
      <c r="J40" s="62">
        <v>205440.1</v>
      </c>
      <c r="K40" s="62">
        <f>J40/I40*100</f>
        <v>83.51223577235773</v>
      </c>
      <c r="L40" s="698" t="s">
        <v>127</v>
      </c>
    </row>
    <row r="41" spans="1:12" ht="13.5" customHeight="1">
      <c r="A41" s="106"/>
      <c r="B41" s="107"/>
      <c r="C41" s="107"/>
      <c r="D41" s="117"/>
      <c r="E41" s="115"/>
      <c r="F41" s="116"/>
      <c r="G41" s="116"/>
      <c r="H41" s="66"/>
      <c r="I41" s="66"/>
      <c r="J41" s="116"/>
      <c r="K41" s="116"/>
      <c r="L41" s="441"/>
    </row>
    <row r="42" spans="1:12" ht="13.5" customHeight="1">
      <c r="A42" s="109" t="s">
        <v>124</v>
      </c>
      <c r="B42" s="82">
        <v>6409</v>
      </c>
      <c r="C42" s="82">
        <v>5169</v>
      </c>
      <c r="D42" s="60" t="s">
        <v>84</v>
      </c>
      <c r="E42" s="128" t="s">
        <v>128</v>
      </c>
      <c r="F42" s="62">
        <v>485000</v>
      </c>
      <c r="G42" s="62">
        <v>485000</v>
      </c>
      <c r="H42" s="62"/>
      <c r="I42" s="62">
        <f>SUM(G42:H42)</f>
        <v>485000</v>
      </c>
      <c r="J42" s="62">
        <v>485000.4</v>
      </c>
      <c r="K42" s="62">
        <f>J42/I42*100</f>
        <v>100.0000824742268</v>
      </c>
      <c r="L42" s="63" t="s">
        <v>88</v>
      </c>
    </row>
    <row r="43" spans="1:12" ht="13.5" customHeight="1">
      <c r="A43" s="101"/>
      <c r="B43" s="87"/>
      <c r="C43" s="87"/>
      <c r="D43" s="88"/>
      <c r="E43" s="129"/>
      <c r="F43" s="90"/>
      <c r="G43" s="90"/>
      <c r="H43" s="90"/>
      <c r="I43" s="90"/>
      <c r="J43" s="90"/>
      <c r="K43" s="90"/>
      <c r="L43" s="91"/>
    </row>
    <row r="44" spans="1:12" ht="19.5" customHeight="1" thickBot="1">
      <c r="A44" s="68" t="s">
        <v>129</v>
      </c>
      <c r="B44" s="69"/>
      <c r="C44" s="69"/>
      <c r="D44" s="69"/>
      <c r="E44" s="70"/>
      <c r="F44" s="71">
        <f>SUM(F39:F43)</f>
        <v>983000</v>
      </c>
      <c r="G44" s="71">
        <f>SUM(G39:G43)</f>
        <v>983000</v>
      </c>
      <c r="H44" s="71">
        <f>SUM(H39:H43)</f>
        <v>0</v>
      </c>
      <c r="I44" s="71">
        <f>SUM(I39:I43)</f>
        <v>983000</v>
      </c>
      <c r="J44" s="71">
        <f>SUM(J39:J43)</f>
        <v>942440.5</v>
      </c>
      <c r="K44" s="71">
        <f>J44/I44*100</f>
        <v>95.8739064089522</v>
      </c>
      <c r="L44" s="73"/>
    </row>
    <row r="45" spans="1:12" s="33" customFormat="1" ht="13.5" customHeight="1" thickBot="1">
      <c r="A45" s="95"/>
      <c r="B45" s="95"/>
      <c r="C45" s="95"/>
      <c r="D45" s="26"/>
      <c r="E45" s="118"/>
      <c r="F45" s="75"/>
      <c r="G45" s="75"/>
      <c r="H45" s="75"/>
      <c r="I45" s="75"/>
      <c r="J45" s="75"/>
      <c r="K45" s="75"/>
      <c r="L45" s="5"/>
    </row>
    <row r="46" spans="1:12" ht="13.5" customHeight="1">
      <c r="A46" s="92" t="s">
        <v>130</v>
      </c>
      <c r="B46" s="84">
        <v>6409</v>
      </c>
      <c r="C46" s="84">
        <v>5169</v>
      </c>
      <c r="D46" s="77" t="s">
        <v>84</v>
      </c>
      <c r="E46" s="696" t="s">
        <v>131</v>
      </c>
      <c r="F46" s="80">
        <v>450000</v>
      </c>
      <c r="G46" s="80">
        <v>450000</v>
      </c>
      <c r="H46" s="80"/>
      <c r="I46" s="80">
        <f>SUM(G46:H46)</f>
        <v>450000</v>
      </c>
      <c r="J46" s="80">
        <v>435946.1</v>
      </c>
      <c r="K46" s="85">
        <f>J46/I46*100</f>
        <v>96.87691111111111</v>
      </c>
      <c r="L46" s="631" t="s">
        <v>132</v>
      </c>
    </row>
    <row r="47" spans="1:12" ht="13.5" customHeight="1">
      <c r="A47" s="106"/>
      <c r="B47" s="107"/>
      <c r="C47" s="107"/>
      <c r="D47" s="117"/>
      <c r="E47" s="699"/>
      <c r="F47" s="66"/>
      <c r="G47" s="66"/>
      <c r="H47" s="66"/>
      <c r="I47" s="66"/>
      <c r="J47" s="66"/>
      <c r="K47" s="66"/>
      <c r="L47" s="504"/>
    </row>
    <row r="48" spans="1:12" ht="13.5" customHeight="1">
      <c r="A48" s="109"/>
      <c r="B48" s="82"/>
      <c r="C48" s="82"/>
      <c r="D48" s="60"/>
      <c r="E48" s="699"/>
      <c r="F48" s="66"/>
      <c r="G48" s="66"/>
      <c r="H48" s="66"/>
      <c r="I48" s="66"/>
      <c r="J48" s="66"/>
      <c r="K48" s="66"/>
      <c r="L48" s="504"/>
    </row>
    <row r="49" spans="1:12" ht="13.5" customHeight="1">
      <c r="A49" s="101"/>
      <c r="B49" s="87"/>
      <c r="C49" s="87"/>
      <c r="D49" s="88"/>
      <c r="E49" s="700"/>
      <c r="F49" s="99"/>
      <c r="G49" s="99"/>
      <c r="H49" s="66"/>
      <c r="I49" s="66"/>
      <c r="J49" s="116"/>
      <c r="K49" s="116"/>
      <c r="L49" s="441"/>
    </row>
    <row r="50" spans="1:12" s="119" customFormat="1" ht="19.5" customHeight="1" thickBot="1">
      <c r="A50" s="68" t="s">
        <v>133</v>
      </c>
      <c r="B50" s="69"/>
      <c r="C50" s="69"/>
      <c r="D50" s="69"/>
      <c r="E50" s="70"/>
      <c r="F50" s="71">
        <f>SUM(F46)</f>
        <v>450000</v>
      </c>
      <c r="G50" s="71">
        <f>SUM(G46)</f>
        <v>450000</v>
      </c>
      <c r="H50" s="71">
        <f>SUM(H46)</f>
        <v>0</v>
      </c>
      <c r="I50" s="71">
        <f>SUM(I46)</f>
        <v>450000</v>
      </c>
      <c r="J50" s="71">
        <f>SUM(J46)</f>
        <v>435946.1</v>
      </c>
      <c r="K50" s="71">
        <f>J50/I50*100</f>
        <v>96.87691111111111</v>
      </c>
      <c r="L50" s="73"/>
    </row>
    <row r="51" spans="1:12" s="33" customFormat="1" ht="13.5" customHeight="1" thickBot="1">
      <c r="A51" s="95"/>
      <c r="B51" s="95"/>
      <c r="C51" s="95"/>
      <c r="D51" s="26"/>
      <c r="E51" s="118"/>
      <c r="F51" s="75"/>
      <c r="G51" s="75"/>
      <c r="H51" s="75"/>
      <c r="I51" s="75"/>
      <c r="J51" s="75"/>
      <c r="K51" s="75"/>
      <c r="L51" s="5"/>
    </row>
    <row r="52" spans="1:12" ht="13.5" customHeight="1">
      <c r="A52" s="76" t="s">
        <v>134</v>
      </c>
      <c r="B52" s="77">
        <v>3612</v>
      </c>
      <c r="C52" s="77">
        <v>5169</v>
      </c>
      <c r="D52" s="77" t="s">
        <v>76</v>
      </c>
      <c r="E52" s="78" t="s">
        <v>77</v>
      </c>
      <c r="F52" s="79">
        <v>0</v>
      </c>
      <c r="G52" s="79">
        <v>18900000</v>
      </c>
      <c r="H52" s="79"/>
      <c r="I52" s="79">
        <f>SUM(G52:H52)</f>
        <v>18900000</v>
      </c>
      <c r="J52" s="79">
        <v>18907424.75</v>
      </c>
      <c r="K52" s="79">
        <f>J52/I52*100</f>
        <v>100.0392843915344</v>
      </c>
      <c r="L52" s="81" t="s">
        <v>78</v>
      </c>
    </row>
    <row r="53" spans="1:12" s="33" customFormat="1" ht="19.5" customHeight="1" thickBot="1">
      <c r="A53" s="120" t="s">
        <v>135</v>
      </c>
      <c r="B53" s="121"/>
      <c r="C53" s="121"/>
      <c r="D53" s="121"/>
      <c r="E53" s="122"/>
      <c r="F53" s="123">
        <f>SUM(F52)</f>
        <v>0</v>
      </c>
      <c r="G53" s="123">
        <f>SUM(G52)</f>
        <v>18900000</v>
      </c>
      <c r="H53" s="123">
        <f>SUM(H52)</f>
        <v>0</v>
      </c>
      <c r="I53" s="123">
        <f>SUM(I52)</f>
        <v>18900000</v>
      </c>
      <c r="J53" s="123">
        <f>SUM(J52)</f>
        <v>18907424.75</v>
      </c>
      <c r="K53" s="71">
        <f>J53/I53*100</f>
        <v>100.0392843915344</v>
      </c>
      <c r="L53" s="124"/>
    </row>
    <row r="54" spans="1:12" s="135" customFormat="1" ht="24.75" customHeight="1" thickBot="1">
      <c r="A54" s="125" t="s">
        <v>136</v>
      </c>
      <c r="B54" s="126"/>
      <c r="C54" s="126"/>
      <c r="D54" s="127"/>
      <c r="E54" s="132"/>
      <c r="F54" s="133">
        <f>F4+F18+F22+F25+F30+F37+F44+F50+F53</f>
        <v>412711000</v>
      </c>
      <c r="G54" s="133">
        <f>G4+G18+G22+G25+G30+G37+G44+G50+G53</f>
        <v>413012230</v>
      </c>
      <c r="H54" s="133">
        <f>H4+H18+H22+H25+H30+H37+H44+H50+H53</f>
        <v>2070800</v>
      </c>
      <c r="I54" s="133">
        <f>I4+I18+I22+I25+I30+I37+I44+I50+I53</f>
        <v>415083030</v>
      </c>
      <c r="J54" s="133">
        <f>J4+J18+J22+J25+J30+J37+J44+J50+J53</f>
        <v>413983680.35</v>
      </c>
      <c r="K54" s="133">
        <f>J54/I54*100</f>
        <v>99.73514945913352</v>
      </c>
      <c r="L54" s="134"/>
    </row>
    <row r="55" spans="1:12" ht="13.5" thickBot="1">
      <c r="A55" s="136"/>
      <c r="B55" s="136"/>
      <c r="C55" s="136"/>
      <c r="D55" s="137"/>
      <c r="E55" s="136"/>
      <c r="F55" s="138"/>
      <c r="G55" s="138"/>
      <c r="H55" s="138"/>
      <c r="I55" s="138"/>
      <c r="J55" s="138"/>
      <c r="K55" s="138"/>
      <c r="L55" s="139"/>
    </row>
    <row r="56" spans="1:12" ht="19.5" customHeight="1">
      <c r="A56" s="704" t="s">
        <v>137</v>
      </c>
      <c r="B56" s="705"/>
      <c r="C56" s="705"/>
      <c r="D56" s="705"/>
      <c r="E56" s="705"/>
      <c r="F56" s="140">
        <f>F6+F7+F8+F10+F11+F17+F20+F27+F34+F36+F35+F42+F39+F46+F24+F29+F40+F33+F9</f>
        <v>203256000</v>
      </c>
      <c r="G56" s="140">
        <f>G6+G7+G8+G10+G11+G17+G20+G27+G34+G36+G35+G42+G39+G46+G24+G29+G40+G33+G9</f>
        <v>210997230</v>
      </c>
      <c r="H56" s="140">
        <f>H6+H7+H8+H10+H11+H17+H20+H27+H34+H36+H35+H42+H39+H46+H24+H29+H40+H33+H9</f>
        <v>1800000</v>
      </c>
      <c r="I56" s="140">
        <f>I6+I7+I8+I10+I11+I17+I20+I27+I34+I36+I35+I42+I39+I46+I24+I29+I40+I33+I9</f>
        <v>212797230</v>
      </c>
      <c r="J56" s="140">
        <f>J6+J7+J8+J10+J11+J17+J20+J27+J34+J36+J35+J42+J39+J46+J24+J29+J40+J33+J9</f>
        <v>211697042.09999996</v>
      </c>
      <c r="K56" s="141">
        <f>J56/I56*100</f>
        <v>99.48298767798809</v>
      </c>
      <c r="L56" s="142"/>
    </row>
    <row r="57" spans="1:12" ht="19.5" customHeight="1">
      <c r="A57" s="706" t="s">
        <v>138</v>
      </c>
      <c r="B57" s="707"/>
      <c r="C57" s="707"/>
      <c r="D57" s="707"/>
      <c r="E57" s="707"/>
      <c r="F57" s="143">
        <f>F12+F13+F14+F15+F16</f>
        <v>164455000</v>
      </c>
      <c r="G57" s="143">
        <f>G12+G13+G14+G15+G16</f>
        <v>157945000</v>
      </c>
      <c r="H57" s="143">
        <f>H12+H13+H14+H15+H16</f>
        <v>270800</v>
      </c>
      <c r="I57" s="143">
        <f>I12+I13+I14+I15+I16</f>
        <v>158215800</v>
      </c>
      <c r="J57" s="143">
        <f>J12+J13+J14+J15+J16</f>
        <v>158209315.5</v>
      </c>
      <c r="K57" s="144">
        <f>J57/I57*100</f>
        <v>99.9959014839226</v>
      </c>
      <c r="L57" s="145"/>
    </row>
    <row r="58" spans="1:12" ht="19.5" customHeight="1">
      <c r="A58" s="706" t="s">
        <v>139</v>
      </c>
      <c r="B58" s="707"/>
      <c r="C58" s="707"/>
      <c r="D58" s="707"/>
      <c r="E58" s="707"/>
      <c r="F58" s="143">
        <f>F31</f>
        <v>25000000</v>
      </c>
      <c r="G58" s="143">
        <f>G31</f>
        <v>25170000</v>
      </c>
      <c r="H58" s="143">
        <f>H31</f>
        <v>0</v>
      </c>
      <c r="I58" s="143">
        <f>I31</f>
        <v>25170000</v>
      </c>
      <c r="J58" s="143">
        <f>J31</f>
        <v>25169898</v>
      </c>
      <c r="K58" s="144">
        <f>J58/I58*100</f>
        <v>99.9995947556615</v>
      </c>
      <c r="L58" s="145"/>
    </row>
    <row r="59" spans="1:12" ht="19.5" customHeight="1">
      <c r="A59" s="706" t="s">
        <v>140</v>
      </c>
      <c r="B59" s="707"/>
      <c r="C59" s="707"/>
      <c r="D59" s="707"/>
      <c r="E59" s="707"/>
      <c r="F59" s="143">
        <f>F2+F52</f>
        <v>17500000</v>
      </c>
      <c r="G59" s="143">
        <f>G2+G52</f>
        <v>18900000</v>
      </c>
      <c r="H59" s="143">
        <f>H2+H52</f>
        <v>0</v>
      </c>
      <c r="I59" s="143">
        <f>I2+I52</f>
        <v>18900000</v>
      </c>
      <c r="J59" s="143">
        <f>J2+J52</f>
        <v>18907424.75</v>
      </c>
      <c r="K59" s="144">
        <f>J59/I59*100</f>
        <v>100.0392843915344</v>
      </c>
      <c r="L59" s="145"/>
    </row>
    <row r="60" spans="1:12" ht="19.5" customHeight="1" thickBot="1">
      <c r="A60" s="701" t="s">
        <v>141</v>
      </c>
      <c r="B60" s="702"/>
      <c r="C60" s="702"/>
      <c r="D60" s="702"/>
      <c r="E60" s="703"/>
      <c r="F60" s="146">
        <f>F3</f>
        <v>2500000</v>
      </c>
      <c r="G60" s="146">
        <f>G3</f>
        <v>0</v>
      </c>
      <c r="H60" s="146">
        <f>H3</f>
        <v>0</v>
      </c>
      <c r="I60" s="146">
        <f>I3</f>
        <v>0</v>
      </c>
      <c r="J60" s="146">
        <f>J3</f>
        <v>0</v>
      </c>
      <c r="K60" s="144">
        <v>0</v>
      </c>
      <c r="L60" s="147" t="s">
        <v>142</v>
      </c>
    </row>
    <row r="61" spans="1:12" s="153" customFormat="1" ht="25.5" customHeight="1" thickBot="1">
      <c r="A61" s="148" t="s">
        <v>143</v>
      </c>
      <c r="B61" s="149"/>
      <c r="C61" s="149"/>
      <c r="D61" s="149"/>
      <c r="E61" s="150"/>
      <c r="F61" s="151">
        <f>SUM(F56:F60)</f>
        <v>412711000</v>
      </c>
      <c r="G61" s="151">
        <f>SUM(G56:G60)</f>
        <v>413012230</v>
      </c>
      <c r="H61" s="151">
        <f>SUM(H56:H60)</f>
        <v>2070800</v>
      </c>
      <c r="I61" s="151">
        <f>SUM(I56:I60)</f>
        <v>415083030</v>
      </c>
      <c r="J61" s="151">
        <f>SUM(J56:J60)</f>
        <v>413983680.34999996</v>
      </c>
      <c r="K61" s="151">
        <f>J61/I61*100</f>
        <v>99.73514945913351</v>
      </c>
      <c r="L61" s="152"/>
    </row>
    <row r="62" spans="1:11" ht="24.75" customHeight="1">
      <c r="A62" s="29"/>
      <c r="B62" s="29"/>
      <c r="C62" s="29"/>
      <c r="D62" s="29"/>
      <c r="E62" s="154"/>
      <c r="F62" s="155"/>
      <c r="G62" s="155"/>
      <c r="H62" s="155"/>
      <c r="I62" s="155"/>
      <c r="J62" s="155"/>
      <c r="K62" s="155"/>
    </row>
    <row r="63" spans="1:11" ht="24.75" customHeight="1">
      <c r="A63" s="29"/>
      <c r="B63" s="29"/>
      <c r="C63" s="29"/>
      <c r="D63" s="157"/>
      <c r="E63" s="157"/>
      <c r="F63" s="31">
        <f aca="true" t="shared" si="1" ref="F63:K63">F61-F54</f>
        <v>0</v>
      </c>
      <c r="G63" s="31">
        <f t="shared" si="1"/>
        <v>0</v>
      </c>
      <c r="H63" s="31">
        <f t="shared" si="1"/>
        <v>0</v>
      </c>
      <c r="I63" s="31">
        <f t="shared" si="1"/>
        <v>0</v>
      </c>
      <c r="J63" s="31">
        <f>J61-J54</f>
        <v>0</v>
      </c>
      <c r="K63" s="31">
        <f t="shared" si="1"/>
        <v>0</v>
      </c>
    </row>
    <row r="64" spans="1:11" ht="24.75" customHeight="1">
      <c r="A64" s="29"/>
      <c r="B64" s="29"/>
      <c r="C64" s="29"/>
      <c r="D64" s="157"/>
      <c r="E64" s="157"/>
      <c r="F64" s="31"/>
      <c r="G64" s="31"/>
      <c r="H64" s="31"/>
      <c r="I64" s="31"/>
      <c r="J64" s="31"/>
      <c r="K64" s="31"/>
    </row>
    <row r="65" spans="1:11" ht="24.75" customHeight="1">
      <c r="A65" s="29"/>
      <c r="B65" s="29"/>
      <c r="C65" s="29"/>
      <c r="D65" s="157"/>
      <c r="E65" s="157"/>
      <c r="F65" s="31"/>
      <c r="G65" s="31"/>
      <c r="H65" s="31"/>
      <c r="I65" s="31"/>
      <c r="J65" s="31"/>
      <c r="K65" s="31"/>
    </row>
    <row r="66" spans="1:11" ht="24.75" customHeight="1">
      <c r="A66" s="29"/>
      <c r="B66" s="29"/>
      <c r="C66" s="29"/>
      <c r="D66" s="157"/>
      <c r="E66" s="157"/>
      <c r="F66" s="31"/>
      <c r="G66" s="31"/>
      <c r="H66" s="31"/>
      <c r="I66" s="31"/>
      <c r="J66" s="31"/>
      <c r="K66" s="31"/>
    </row>
    <row r="67" spans="1:11" ht="24.75" customHeight="1">
      <c r="A67" s="29"/>
      <c r="B67" s="29"/>
      <c r="C67" s="29"/>
      <c r="D67" s="157"/>
      <c r="E67" s="157"/>
      <c r="F67" s="31"/>
      <c r="G67" s="31"/>
      <c r="H67" s="31"/>
      <c r="I67" s="31"/>
      <c r="J67" s="31"/>
      <c r="K67" s="31"/>
    </row>
    <row r="68" spans="1:11" ht="24.75" customHeight="1">
      <c r="A68" s="29"/>
      <c r="B68" s="29"/>
      <c r="C68" s="29"/>
      <c r="D68" s="157"/>
      <c r="E68" s="157"/>
      <c r="F68" s="31"/>
      <c r="G68" s="31"/>
      <c r="H68" s="31"/>
      <c r="I68" s="31"/>
      <c r="J68" s="31"/>
      <c r="K68" s="31"/>
    </row>
    <row r="69" spans="1:11" ht="24.75" customHeight="1">
      <c r="A69" s="29"/>
      <c r="B69" s="29"/>
      <c r="C69" s="29"/>
      <c r="D69" s="157"/>
      <c r="E69" s="157"/>
      <c r="F69" s="31"/>
      <c r="G69" s="31"/>
      <c r="H69" s="31"/>
      <c r="I69" s="31"/>
      <c r="J69" s="31"/>
      <c r="K69" s="31"/>
    </row>
    <row r="70" spans="1:11" ht="24.75" customHeight="1">
      <c r="A70" s="29"/>
      <c r="B70" s="29"/>
      <c r="C70" s="29"/>
      <c r="D70" s="157"/>
      <c r="E70" s="157"/>
      <c r="F70" s="31"/>
      <c r="G70" s="31"/>
      <c r="H70" s="31"/>
      <c r="I70" s="31"/>
      <c r="J70" s="31"/>
      <c r="K70" s="31"/>
    </row>
    <row r="71" spans="1:11" ht="24.75" customHeight="1">
      <c r="A71" s="29"/>
      <c r="B71" s="29"/>
      <c r="C71" s="29"/>
      <c r="D71" s="29"/>
      <c r="F71" s="31"/>
      <c r="G71" s="31"/>
      <c r="H71" s="31"/>
      <c r="I71" s="31"/>
      <c r="J71" s="31"/>
      <c r="K71" s="31"/>
    </row>
    <row r="72" spans="1:11" ht="24.75" customHeight="1">
      <c r="A72" s="29"/>
      <c r="B72" s="29"/>
      <c r="C72" s="29"/>
      <c r="D72" s="29"/>
      <c r="F72" s="31"/>
      <c r="G72" s="31"/>
      <c r="H72" s="31"/>
      <c r="I72" s="31"/>
      <c r="J72" s="31"/>
      <c r="K72" s="31"/>
    </row>
    <row r="73" spans="1:11" ht="24.75" customHeight="1">
      <c r="A73" s="29"/>
      <c r="B73" s="29"/>
      <c r="C73" s="29"/>
      <c r="D73" s="29"/>
      <c r="F73" s="31"/>
      <c r="G73" s="31"/>
      <c r="H73" s="31"/>
      <c r="I73" s="31"/>
      <c r="J73" s="31"/>
      <c r="K73" s="31"/>
    </row>
    <row r="74" spans="1:11" ht="24.75" customHeight="1">
      <c r="A74" s="29"/>
      <c r="B74" s="29"/>
      <c r="C74" s="29"/>
      <c r="D74" s="29"/>
      <c r="F74" s="31"/>
      <c r="G74" s="31"/>
      <c r="H74" s="31"/>
      <c r="I74" s="31"/>
      <c r="J74" s="31"/>
      <c r="K74" s="31"/>
    </row>
    <row r="75" spans="1:11" ht="24.75" customHeight="1">
      <c r="A75" s="29"/>
      <c r="B75" s="29"/>
      <c r="C75" s="29"/>
      <c r="D75" s="29"/>
      <c r="F75" s="31"/>
      <c r="G75" s="31"/>
      <c r="H75" s="31"/>
      <c r="I75" s="31"/>
      <c r="J75" s="31"/>
      <c r="K75" s="31"/>
    </row>
    <row r="76" spans="1:11" ht="24.75" customHeight="1">
      <c r="A76" s="29"/>
      <c r="B76" s="29"/>
      <c r="C76" s="29"/>
      <c r="D76" s="29"/>
      <c r="F76" s="31"/>
      <c r="G76" s="31"/>
      <c r="H76" s="31"/>
      <c r="I76" s="31"/>
      <c r="J76" s="31"/>
      <c r="K76" s="31"/>
    </row>
  </sheetData>
  <mergeCells count="16">
    <mergeCell ref="A60:E60"/>
    <mergeCell ref="A56:E56"/>
    <mergeCell ref="A57:E57"/>
    <mergeCell ref="A58:E58"/>
    <mergeCell ref="A59:E59"/>
    <mergeCell ref="L46:L49"/>
    <mergeCell ref="E42:E43"/>
    <mergeCell ref="D31:D32"/>
    <mergeCell ref="E20:E21"/>
    <mergeCell ref="E27:E28"/>
    <mergeCell ref="L40:L41"/>
    <mergeCell ref="E46:E49"/>
    <mergeCell ref="J12:J16"/>
    <mergeCell ref="K12:K16"/>
    <mergeCell ref="J6:J9"/>
    <mergeCell ref="K6:K9"/>
  </mergeCells>
  <printOptions horizontalCentered="1" verticalCentered="1"/>
  <pageMargins left="0.46" right="0.4" top="0.76" bottom="0.6" header="0.54" footer="0.35"/>
  <pageSetup firstPageNumber="6" useFirstPageNumber="1" horizontalDpi="600" verticalDpi="600" orientation="landscape" paperSize="9" scale="90" r:id="rId1"/>
  <headerFooter alignWithMargins="0">
    <oddHeader>&amp;Lv Kč&amp;C&amp;"Arial CE,tučné\&amp;12Sumář objednávek veřejných služeb u akciových společností v roce 2005&amp;R&amp;"Arial CE,tučné\&amp;11Příloha č. 3</oddHeader>
    <oddFooter>&amp;C&amp;P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W348"/>
  <sheetViews>
    <sheetView zoomScale="75" zoomScaleNormal="75" workbookViewId="0" topLeftCell="A1">
      <pane xSplit="5" ySplit="1" topLeftCell="J31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E292" sqref="E292"/>
    </sheetView>
  </sheetViews>
  <sheetFormatPr defaultColWidth="9.00390625" defaultRowHeight="12.75" outlineLevelCol="2"/>
  <cols>
    <col min="1" max="1" width="5.125" style="0" customWidth="1" outlineLevel="2"/>
    <col min="2" max="2" width="6.875" style="0" customWidth="1" outlineLevel="2"/>
    <col min="3" max="3" width="6.125" style="0" customWidth="1" outlineLevel="2"/>
    <col min="4" max="4" width="4.625" style="0" customWidth="1" outlineLevel="1"/>
    <col min="5" max="5" width="52.875" style="0" customWidth="1"/>
    <col min="6" max="6" width="12.00390625" style="0" customWidth="1"/>
    <col min="7" max="7" width="17.125" style="0" hidden="1" customWidth="1" outlineLevel="1"/>
    <col min="8" max="8" width="16.25390625" style="0" hidden="1" customWidth="1" outlineLevel="1"/>
    <col min="9" max="9" width="17.75390625" style="0" customWidth="1" collapsed="1"/>
    <col min="10" max="10" width="14.75390625" style="0" customWidth="1" outlineLevel="1"/>
    <col min="11" max="11" width="16.625" style="0" customWidth="1" outlineLevel="1"/>
    <col min="12" max="12" width="15.25390625" style="0" customWidth="1" outlineLevel="1"/>
    <col min="13" max="13" width="0" style="0" hidden="1" customWidth="1" outlineLevel="1"/>
    <col min="14" max="14" width="9.875" style="0" customWidth="1" outlineLevel="1"/>
    <col min="15" max="15" width="30.875" style="0" customWidth="1"/>
  </cols>
  <sheetData>
    <row r="1" spans="1:15" s="161" customFormat="1" ht="51.75" customHeight="1">
      <c r="A1" s="158" t="s">
        <v>146</v>
      </c>
      <c r="B1" s="158" t="s">
        <v>147</v>
      </c>
      <c r="C1" s="158" t="s">
        <v>148</v>
      </c>
      <c r="D1" s="158"/>
      <c r="E1" s="159" t="s">
        <v>149</v>
      </c>
      <c r="F1" s="160" t="s">
        <v>150</v>
      </c>
      <c r="G1" s="160" t="s">
        <v>151</v>
      </c>
      <c r="H1" s="160" t="s">
        <v>152</v>
      </c>
      <c r="I1" s="160" t="s">
        <v>153</v>
      </c>
      <c r="J1" s="160" t="s">
        <v>154</v>
      </c>
      <c r="K1" s="160" t="s">
        <v>155</v>
      </c>
      <c r="L1" s="160" t="s">
        <v>156</v>
      </c>
      <c r="M1" s="160" t="s">
        <v>157</v>
      </c>
      <c r="N1" s="160" t="s">
        <v>158</v>
      </c>
      <c r="O1" s="160" t="s">
        <v>159</v>
      </c>
    </row>
    <row r="2" spans="4:22" s="162" customFormat="1" ht="16.5" customHeight="1">
      <c r="D2" s="163" t="s">
        <v>160</v>
      </c>
      <c r="E2" s="164" t="s">
        <v>161</v>
      </c>
      <c r="F2" s="165"/>
      <c r="G2" s="165"/>
      <c r="H2" s="165"/>
      <c r="I2" s="165"/>
      <c r="J2" s="165"/>
      <c r="K2" s="165"/>
      <c r="L2" s="165"/>
      <c r="M2" s="165"/>
      <c r="N2" s="165"/>
      <c r="O2" s="27"/>
      <c r="P2" s="166"/>
      <c r="Q2" s="166"/>
      <c r="R2" s="166"/>
      <c r="S2" s="166"/>
      <c r="T2" s="166"/>
      <c r="U2" s="166"/>
      <c r="V2" s="166"/>
    </row>
    <row r="3" spans="1:22" s="162" customFormat="1" ht="15" customHeight="1" hidden="1">
      <c r="A3" s="167" t="e">
        <f>#REF!</f>
        <v>#REF!</v>
      </c>
      <c r="B3" s="168">
        <v>3633</v>
      </c>
      <c r="C3" s="169">
        <v>6121</v>
      </c>
      <c r="D3" s="170">
        <v>1</v>
      </c>
      <c r="E3" s="171" t="s">
        <v>162</v>
      </c>
      <c r="F3" s="172"/>
      <c r="G3" s="172"/>
      <c r="H3" s="172"/>
      <c r="I3" s="172"/>
      <c r="J3" s="172"/>
      <c r="K3" s="172"/>
      <c r="L3" s="172"/>
      <c r="M3" s="172"/>
      <c r="N3" s="172"/>
      <c r="O3" s="171"/>
      <c r="P3" s="173"/>
      <c r="Q3" s="173"/>
      <c r="R3" s="173"/>
      <c r="S3" s="173"/>
      <c r="T3" s="173"/>
      <c r="U3" s="173"/>
      <c r="V3" s="166"/>
    </row>
    <row r="4" spans="1:22" s="162" customFormat="1" ht="15" customHeight="1" hidden="1">
      <c r="A4" s="167" t="s">
        <v>163</v>
      </c>
      <c r="B4" s="168">
        <v>3633</v>
      </c>
      <c r="C4" s="169">
        <v>6126</v>
      </c>
      <c r="D4" s="170">
        <v>2</v>
      </c>
      <c r="E4" s="171" t="s">
        <v>162</v>
      </c>
      <c r="F4" s="172"/>
      <c r="G4" s="172"/>
      <c r="H4" s="172"/>
      <c r="I4" s="172"/>
      <c r="J4" s="172"/>
      <c r="K4" s="172"/>
      <c r="L4" s="172"/>
      <c r="M4" s="172"/>
      <c r="N4" s="172"/>
      <c r="O4" s="171"/>
      <c r="P4" s="173"/>
      <c r="Q4" s="173"/>
      <c r="R4" s="173"/>
      <c r="S4" s="173"/>
      <c r="T4" s="173"/>
      <c r="U4" s="173"/>
      <c r="V4" s="166"/>
    </row>
    <row r="5" spans="1:22" s="162" customFormat="1" ht="15" customHeight="1" hidden="1">
      <c r="A5" s="167" t="e">
        <f>#REF!</f>
        <v>#REF!</v>
      </c>
      <c r="B5" s="168">
        <v>3612</v>
      </c>
      <c r="C5" s="169">
        <v>6126</v>
      </c>
      <c r="D5" s="170">
        <v>3</v>
      </c>
      <c r="E5" s="174" t="s">
        <v>164</v>
      </c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73"/>
      <c r="Q5" s="173"/>
      <c r="R5" s="173"/>
      <c r="S5" s="173"/>
      <c r="T5" s="173"/>
      <c r="U5" s="173"/>
      <c r="V5" s="166"/>
    </row>
    <row r="6" spans="1:22" s="162" customFormat="1" ht="24" customHeight="1" hidden="1">
      <c r="A6" s="167" t="s">
        <v>165</v>
      </c>
      <c r="B6" s="168">
        <v>3612</v>
      </c>
      <c r="C6" s="169">
        <v>6121</v>
      </c>
      <c r="D6" s="170">
        <v>4</v>
      </c>
      <c r="E6" s="174" t="s">
        <v>164</v>
      </c>
      <c r="F6" s="175"/>
      <c r="G6" s="175"/>
      <c r="H6" s="175"/>
      <c r="I6" s="175"/>
      <c r="J6" s="175"/>
      <c r="K6" s="175"/>
      <c r="L6" s="175"/>
      <c r="M6" s="175"/>
      <c r="N6" s="175"/>
      <c r="O6" s="177"/>
      <c r="P6" s="173"/>
      <c r="Q6" s="173"/>
      <c r="R6" s="173"/>
      <c r="S6" s="173"/>
      <c r="T6" s="173"/>
      <c r="U6" s="173"/>
      <c r="V6" s="166"/>
    </row>
    <row r="7" spans="1:22" s="185" customFormat="1" ht="15" customHeight="1">
      <c r="A7" s="178" t="s">
        <v>166</v>
      </c>
      <c r="B7" s="179">
        <v>2212</v>
      </c>
      <c r="C7" s="179">
        <v>6121</v>
      </c>
      <c r="D7" s="179">
        <v>1</v>
      </c>
      <c r="E7" s="180" t="s">
        <v>167</v>
      </c>
      <c r="F7" s="181">
        <v>220</v>
      </c>
      <c r="G7" s="182">
        <v>225000</v>
      </c>
      <c r="H7" s="182"/>
      <c r="I7" s="182">
        <f aca="true" t="shared" si="0" ref="I7:I38">G7+H7</f>
        <v>225000</v>
      </c>
      <c r="J7" s="182">
        <v>0</v>
      </c>
      <c r="K7" s="182">
        <v>220776.2</v>
      </c>
      <c r="L7" s="182">
        <f aca="true" t="shared" si="1" ref="L7:L38">J7+K7</f>
        <v>220776.2</v>
      </c>
      <c r="M7" s="182">
        <f>K7/I7*100</f>
        <v>98.12275555555556</v>
      </c>
      <c r="N7" s="182">
        <f>L7/I7*100</f>
        <v>98.12275555555556</v>
      </c>
      <c r="O7" s="183"/>
      <c r="P7" s="184"/>
      <c r="Q7" s="184"/>
      <c r="R7" s="184"/>
      <c r="S7" s="184"/>
      <c r="T7" s="184"/>
      <c r="U7" s="184"/>
      <c r="V7" s="184"/>
    </row>
    <row r="8" spans="1:22" s="185" customFormat="1" ht="15" customHeight="1">
      <c r="A8" s="178" t="s">
        <v>168</v>
      </c>
      <c r="B8" s="179">
        <v>2212</v>
      </c>
      <c r="C8" s="179">
        <v>6121</v>
      </c>
      <c r="D8" s="179">
        <v>2</v>
      </c>
      <c r="E8" s="180" t="s">
        <v>169</v>
      </c>
      <c r="F8" s="181">
        <v>500</v>
      </c>
      <c r="G8" s="182">
        <v>5000000</v>
      </c>
      <c r="H8" s="182">
        <v>403000</v>
      </c>
      <c r="I8" s="182">
        <f t="shared" si="0"/>
        <v>5403000</v>
      </c>
      <c r="J8" s="182">
        <v>0</v>
      </c>
      <c r="K8" s="182">
        <v>4409720.85</v>
      </c>
      <c r="L8" s="182">
        <f t="shared" si="1"/>
        <v>4409720.85</v>
      </c>
      <c r="M8" s="182">
        <f>K8/I8*100</f>
        <v>81.6161549139367</v>
      </c>
      <c r="N8" s="182">
        <f>L8/I8*100</f>
        <v>81.6161549139367</v>
      </c>
      <c r="O8" s="183"/>
      <c r="P8" s="184"/>
      <c r="Q8" s="184"/>
      <c r="R8" s="184"/>
      <c r="S8" s="184"/>
      <c r="T8" s="184"/>
      <c r="U8" s="184"/>
      <c r="V8" s="184"/>
    </row>
    <row r="9" spans="1:22" s="185" customFormat="1" ht="15" customHeight="1">
      <c r="A9" s="178" t="s">
        <v>170</v>
      </c>
      <c r="B9" s="179">
        <v>3745</v>
      </c>
      <c r="C9" s="179">
        <v>6121</v>
      </c>
      <c r="D9" s="179">
        <v>3</v>
      </c>
      <c r="E9" s="180" t="s">
        <v>171</v>
      </c>
      <c r="F9" s="181">
        <v>950</v>
      </c>
      <c r="G9" s="182">
        <v>0</v>
      </c>
      <c r="H9" s="182"/>
      <c r="I9" s="182">
        <f t="shared" si="0"/>
        <v>0</v>
      </c>
      <c r="J9" s="182">
        <v>0</v>
      </c>
      <c r="K9" s="182">
        <v>0</v>
      </c>
      <c r="L9" s="182">
        <f t="shared" si="1"/>
        <v>0</v>
      </c>
      <c r="M9" s="182">
        <v>0</v>
      </c>
      <c r="N9" s="182">
        <v>0</v>
      </c>
      <c r="O9" s="183"/>
      <c r="P9" s="184"/>
      <c r="Q9" s="184"/>
      <c r="R9" s="184"/>
      <c r="S9" s="184"/>
      <c r="T9" s="184"/>
      <c r="U9" s="184"/>
      <c r="V9" s="184"/>
    </row>
    <row r="10" spans="1:22" s="185" customFormat="1" ht="15" customHeight="1">
      <c r="A10" s="178" t="s">
        <v>172</v>
      </c>
      <c r="B10" s="179">
        <v>3421</v>
      </c>
      <c r="C10" s="179">
        <v>6121</v>
      </c>
      <c r="D10" s="179">
        <v>4</v>
      </c>
      <c r="E10" s="180" t="s">
        <v>173</v>
      </c>
      <c r="F10" s="181">
        <v>39350</v>
      </c>
      <c r="G10" s="182">
        <v>14250000</v>
      </c>
      <c r="H10" s="182"/>
      <c r="I10" s="182">
        <f t="shared" si="0"/>
        <v>14250000</v>
      </c>
      <c r="J10" s="182">
        <v>2164417.8</v>
      </c>
      <c r="K10" s="182">
        <v>11965393.2</v>
      </c>
      <c r="L10" s="182">
        <f t="shared" si="1"/>
        <v>14129811</v>
      </c>
      <c r="M10" s="182">
        <f>K10/I10*100</f>
        <v>83.96767157894736</v>
      </c>
      <c r="N10" s="182">
        <f>L10/I10*100</f>
        <v>99.15656842105263</v>
      </c>
      <c r="O10" s="183"/>
      <c r="P10" s="184"/>
      <c r="Q10" s="184"/>
      <c r="R10" s="184"/>
      <c r="S10" s="184"/>
      <c r="T10" s="184"/>
      <c r="U10" s="184"/>
      <c r="V10" s="184"/>
    </row>
    <row r="11" spans="1:22" s="185" customFormat="1" ht="15" customHeight="1">
      <c r="A11" s="178" t="s">
        <v>174</v>
      </c>
      <c r="B11" s="179">
        <v>3421</v>
      </c>
      <c r="C11" s="179">
        <v>6121</v>
      </c>
      <c r="D11" s="179">
        <v>5</v>
      </c>
      <c r="E11" s="180" t="s">
        <v>175</v>
      </c>
      <c r="F11" s="181">
        <v>0</v>
      </c>
      <c r="G11" s="182">
        <v>3260000</v>
      </c>
      <c r="H11" s="182"/>
      <c r="I11" s="182">
        <f t="shared" si="0"/>
        <v>3260000</v>
      </c>
      <c r="J11" s="182">
        <v>426130.7</v>
      </c>
      <c r="K11" s="182">
        <v>2242792.6</v>
      </c>
      <c r="L11" s="182">
        <f t="shared" si="1"/>
        <v>2668923.3000000003</v>
      </c>
      <c r="M11" s="182">
        <f>K11/I11*100</f>
        <v>68.7973190184049</v>
      </c>
      <c r="N11" s="182">
        <f>L11/I11*100</f>
        <v>81.8688128834356</v>
      </c>
      <c r="O11" s="183"/>
      <c r="P11" s="184"/>
      <c r="Q11" s="184"/>
      <c r="R11" s="184"/>
      <c r="S11" s="184"/>
      <c r="T11" s="184"/>
      <c r="U11" s="184"/>
      <c r="V11" s="184"/>
    </row>
    <row r="12" spans="1:22" s="185" customFormat="1" ht="15" customHeight="1">
      <c r="A12" s="178" t="s">
        <v>176</v>
      </c>
      <c r="B12" s="179">
        <v>2321</v>
      </c>
      <c r="C12" s="179">
        <v>6121</v>
      </c>
      <c r="D12" s="179">
        <v>6</v>
      </c>
      <c r="E12" s="180" t="s">
        <v>177</v>
      </c>
      <c r="F12" s="181">
        <v>270</v>
      </c>
      <c r="G12" s="182">
        <v>270000</v>
      </c>
      <c r="H12" s="181"/>
      <c r="I12" s="182">
        <f t="shared" si="0"/>
        <v>270000</v>
      </c>
      <c r="J12" s="182">
        <v>0</v>
      </c>
      <c r="K12" s="182">
        <v>0</v>
      </c>
      <c r="L12" s="182">
        <f t="shared" si="1"/>
        <v>0</v>
      </c>
      <c r="M12" s="182">
        <f>K12/I12*100</f>
        <v>0</v>
      </c>
      <c r="N12" s="182">
        <f>L12/I12*100</f>
        <v>0</v>
      </c>
      <c r="O12" s="183"/>
      <c r="P12" s="184"/>
      <c r="Q12" s="184"/>
      <c r="R12" s="184"/>
      <c r="S12" s="184"/>
      <c r="T12" s="184"/>
      <c r="U12" s="184"/>
      <c r="V12" s="184"/>
    </row>
    <row r="13" spans="1:22" s="185" customFormat="1" ht="15" customHeight="1">
      <c r="A13" s="178" t="s">
        <v>178</v>
      </c>
      <c r="B13" s="179">
        <v>2212</v>
      </c>
      <c r="C13" s="179">
        <v>6121</v>
      </c>
      <c r="D13" s="179">
        <v>7</v>
      </c>
      <c r="E13" s="180" t="s">
        <v>179</v>
      </c>
      <c r="F13" s="181">
        <v>0</v>
      </c>
      <c r="G13" s="182">
        <v>160000</v>
      </c>
      <c r="H13" s="182">
        <v>-160000</v>
      </c>
      <c r="I13" s="182">
        <f t="shared" si="0"/>
        <v>0</v>
      </c>
      <c r="J13" s="182">
        <v>0</v>
      </c>
      <c r="K13" s="182">
        <v>0</v>
      </c>
      <c r="L13" s="182">
        <f t="shared" si="1"/>
        <v>0</v>
      </c>
      <c r="M13" s="182">
        <v>0</v>
      </c>
      <c r="N13" s="182">
        <v>0</v>
      </c>
      <c r="O13" s="183"/>
      <c r="P13" s="184"/>
      <c r="Q13" s="184"/>
      <c r="R13" s="184"/>
      <c r="S13" s="184"/>
      <c r="T13" s="184"/>
      <c r="U13" s="184"/>
      <c r="V13" s="184"/>
    </row>
    <row r="14" spans="1:22" s="185" customFormat="1" ht="15" customHeight="1">
      <c r="A14" s="178" t="s">
        <v>180</v>
      </c>
      <c r="B14" s="179">
        <v>3421</v>
      </c>
      <c r="C14" s="179">
        <v>6121</v>
      </c>
      <c r="D14" s="179">
        <v>8</v>
      </c>
      <c r="E14" s="180" t="s">
        <v>181</v>
      </c>
      <c r="F14" s="181">
        <v>0</v>
      </c>
      <c r="G14" s="182">
        <v>200000</v>
      </c>
      <c r="H14" s="182"/>
      <c r="I14" s="182">
        <f t="shared" si="0"/>
        <v>200000</v>
      </c>
      <c r="J14" s="182">
        <v>0</v>
      </c>
      <c r="K14" s="182">
        <v>8011.08</v>
      </c>
      <c r="L14" s="182">
        <f t="shared" si="1"/>
        <v>8011.08</v>
      </c>
      <c r="M14" s="182">
        <f aca="true" t="shared" si="2" ref="M14:M24">K14/I14*100</f>
        <v>4.00554</v>
      </c>
      <c r="N14" s="182">
        <f aca="true" t="shared" si="3" ref="N14:N45">L14/I14*100</f>
        <v>4.00554</v>
      </c>
      <c r="O14" s="183"/>
      <c r="P14" s="184"/>
      <c r="Q14" s="184"/>
      <c r="R14" s="184"/>
      <c r="S14" s="184"/>
      <c r="T14" s="184"/>
      <c r="U14" s="184"/>
      <c r="V14" s="184"/>
    </row>
    <row r="15" spans="1:22" s="185" customFormat="1" ht="15" customHeight="1">
      <c r="A15" s="178" t="s">
        <v>182</v>
      </c>
      <c r="B15" s="179">
        <v>2212</v>
      </c>
      <c r="C15" s="179">
        <v>6121</v>
      </c>
      <c r="D15" s="179">
        <v>9</v>
      </c>
      <c r="E15" s="180" t="s">
        <v>183</v>
      </c>
      <c r="F15" s="181">
        <v>0</v>
      </c>
      <c r="G15" s="182">
        <v>300000</v>
      </c>
      <c r="H15" s="182"/>
      <c r="I15" s="182">
        <f t="shared" si="0"/>
        <v>300000</v>
      </c>
      <c r="J15" s="182">
        <v>0</v>
      </c>
      <c r="K15" s="182">
        <v>0</v>
      </c>
      <c r="L15" s="182">
        <f t="shared" si="1"/>
        <v>0</v>
      </c>
      <c r="M15" s="182">
        <f t="shared" si="2"/>
        <v>0</v>
      </c>
      <c r="N15" s="182">
        <f t="shared" si="3"/>
        <v>0</v>
      </c>
      <c r="O15" s="183"/>
      <c r="P15" s="184"/>
      <c r="Q15" s="184"/>
      <c r="R15" s="184"/>
      <c r="S15" s="184"/>
      <c r="T15" s="184"/>
      <c r="U15" s="184"/>
      <c r="V15" s="184"/>
    </row>
    <row r="16" spans="1:22" s="185" customFormat="1" ht="15" customHeight="1">
      <c r="A16" s="178" t="s">
        <v>184</v>
      </c>
      <c r="B16" s="179">
        <v>2212</v>
      </c>
      <c r="C16" s="179">
        <v>6121</v>
      </c>
      <c r="D16" s="179">
        <v>10</v>
      </c>
      <c r="E16" s="180" t="s">
        <v>185</v>
      </c>
      <c r="F16" s="181">
        <v>2100</v>
      </c>
      <c r="G16" s="182">
        <v>2753550</v>
      </c>
      <c r="H16" s="182"/>
      <c r="I16" s="182">
        <f t="shared" si="0"/>
        <v>2753550</v>
      </c>
      <c r="J16" s="182">
        <v>0</v>
      </c>
      <c r="K16" s="182">
        <v>2672672.3</v>
      </c>
      <c r="L16" s="182">
        <f t="shared" si="1"/>
        <v>2672672.3</v>
      </c>
      <c r="M16" s="182">
        <f t="shared" si="2"/>
        <v>97.06278440558552</v>
      </c>
      <c r="N16" s="182">
        <f t="shared" si="3"/>
        <v>97.06278440558552</v>
      </c>
      <c r="O16" s="183"/>
      <c r="P16" s="184"/>
      <c r="Q16" s="184"/>
      <c r="R16" s="184"/>
      <c r="S16" s="184"/>
      <c r="T16" s="184"/>
      <c r="U16" s="184"/>
      <c r="V16" s="184"/>
    </row>
    <row r="17" spans="1:22" s="185" customFormat="1" ht="15" customHeight="1">
      <c r="A17" s="178" t="s">
        <v>184</v>
      </c>
      <c r="B17" s="179">
        <v>2212</v>
      </c>
      <c r="C17" s="179">
        <v>6121</v>
      </c>
      <c r="D17" s="179">
        <v>11</v>
      </c>
      <c r="E17" s="180" t="s">
        <v>186</v>
      </c>
      <c r="F17" s="181">
        <v>0</v>
      </c>
      <c r="G17" s="182">
        <v>0</v>
      </c>
      <c r="H17" s="182">
        <v>4600536.7</v>
      </c>
      <c r="I17" s="182">
        <f t="shared" si="0"/>
        <v>4600536.7</v>
      </c>
      <c r="J17" s="182">
        <v>0</v>
      </c>
      <c r="K17" s="182">
        <v>4600536.7</v>
      </c>
      <c r="L17" s="182">
        <f t="shared" si="1"/>
        <v>4600536.7</v>
      </c>
      <c r="M17" s="182">
        <f t="shared" si="2"/>
        <v>100</v>
      </c>
      <c r="N17" s="182">
        <f t="shared" si="3"/>
        <v>100</v>
      </c>
      <c r="O17" s="186" t="s">
        <v>187</v>
      </c>
      <c r="P17" s="184"/>
      <c r="Q17" s="184"/>
      <c r="R17" s="184"/>
      <c r="S17" s="184"/>
      <c r="T17" s="184"/>
      <c r="U17" s="184"/>
      <c r="V17" s="184"/>
    </row>
    <row r="18" spans="1:22" s="185" customFormat="1" ht="15" customHeight="1">
      <c r="A18" s="178" t="s">
        <v>188</v>
      </c>
      <c r="B18" s="179">
        <v>3421</v>
      </c>
      <c r="C18" s="179">
        <v>6121</v>
      </c>
      <c r="D18" s="179">
        <v>12</v>
      </c>
      <c r="E18" s="180" t="s">
        <v>189</v>
      </c>
      <c r="F18" s="181">
        <v>150</v>
      </c>
      <c r="G18" s="182">
        <v>150000</v>
      </c>
      <c r="H18" s="181"/>
      <c r="I18" s="182">
        <f t="shared" si="0"/>
        <v>150000</v>
      </c>
      <c r="J18" s="182">
        <v>0</v>
      </c>
      <c r="K18" s="182">
        <v>0</v>
      </c>
      <c r="L18" s="182">
        <f t="shared" si="1"/>
        <v>0</v>
      </c>
      <c r="M18" s="182">
        <f t="shared" si="2"/>
        <v>0</v>
      </c>
      <c r="N18" s="182">
        <f t="shared" si="3"/>
        <v>0</v>
      </c>
      <c r="O18" s="183"/>
      <c r="P18" s="184"/>
      <c r="Q18" s="184"/>
      <c r="R18" s="184"/>
      <c r="S18" s="184"/>
      <c r="T18" s="184"/>
      <c r="U18" s="184"/>
      <c r="V18" s="184"/>
    </row>
    <row r="19" spans="1:22" s="185" customFormat="1" ht="15" customHeight="1">
      <c r="A19" s="178" t="s">
        <v>190</v>
      </c>
      <c r="B19" s="179">
        <v>2219</v>
      </c>
      <c r="C19" s="179">
        <v>6121</v>
      </c>
      <c r="D19" s="179">
        <v>13</v>
      </c>
      <c r="E19" s="180" t="s">
        <v>191</v>
      </c>
      <c r="F19" s="181">
        <v>2000</v>
      </c>
      <c r="G19" s="182">
        <v>3800</v>
      </c>
      <c r="H19" s="182"/>
      <c r="I19" s="182">
        <f t="shared" si="0"/>
        <v>3800</v>
      </c>
      <c r="J19" s="182">
        <v>0</v>
      </c>
      <c r="K19" s="182">
        <v>0</v>
      </c>
      <c r="L19" s="182">
        <f t="shared" si="1"/>
        <v>0</v>
      </c>
      <c r="M19" s="182">
        <f t="shared" si="2"/>
        <v>0</v>
      </c>
      <c r="N19" s="182">
        <f t="shared" si="3"/>
        <v>0</v>
      </c>
      <c r="O19" s="183"/>
      <c r="P19" s="187"/>
      <c r="Q19" s="187"/>
      <c r="R19" s="187"/>
      <c r="S19" s="187"/>
      <c r="T19" s="187"/>
      <c r="U19" s="187"/>
      <c r="V19" s="184"/>
    </row>
    <row r="20" spans="1:22" s="185" customFormat="1" ht="15" customHeight="1">
      <c r="A20" s="178" t="s">
        <v>192</v>
      </c>
      <c r="B20" s="179">
        <v>3421</v>
      </c>
      <c r="C20" s="179">
        <v>6121</v>
      </c>
      <c r="D20" s="179">
        <v>14</v>
      </c>
      <c r="E20" s="180" t="s">
        <v>193</v>
      </c>
      <c r="F20" s="181">
        <v>145</v>
      </c>
      <c r="G20" s="182">
        <v>103000</v>
      </c>
      <c r="H20" s="181"/>
      <c r="I20" s="182">
        <f t="shared" si="0"/>
        <v>103000</v>
      </c>
      <c r="J20" s="182">
        <v>0</v>
      </c>
      <c r="K20" s="182">
        <v>102216</v>
      </c>
      <c r="L20" s="182">
        <f t="shared" si="1"/>
        <v>102216</v>
      </c>
      <c r="M20" s="182">
        <f t="shared" si="2"/>
        <v>99.23883495145631</v>
      </c>
      <c r="N20" s="182">
        <f t="shared" si="3"/>
        <v>99.23883495145631</v>
      </c>
      <c r="O20" s="183"/>
      <c r="P20" s="187"/>
      <c r="Q20" s="187"/>
      <c r="R20" s="187"/>
      <c r="S20" s="187"/>
      <c r="T20" s="187"/>
      <c r="U20" s="187"/>
      <c r="V20" s="184"/>
    </row>
    <row r="21" spans="1:22" s="185" customFormat="1" ht="15" customHeight="1">
      <c r="A21" s="178" t="s">
        <v>194</v>
      </c>
      <c r="B21" s="179">
        <v>3745</v>
      </c>
      <c r="C21" s="179">
        <v>6121</v>
      </c>
      <c r="D21" s="179">
        <v>15</v>
      </c>
      <c r="E21" s="180" t="s">
        <v>195</v>
      </c>
      <c r="F21" s="181">
        <v>52</v>
      </c>
      <c r="G21" s="182">
        <v>52000</v>
      </c>
      <c r="H21" s="181"/>
      <c r="I21" s="182">
        <f t="shared" si="0"/>
        <v>52000</v>
      </c>
      <c r="J21" s="182">
        <v>0</v>
      </c>
      <c r="K21" s="182">
        <v>47338.21</v>
      </c>
      <c r="L21" s="182">
        <f t="shared" si="1"/>
        <v>47338.21</v>
      </c>
      <c r="M21" s="182">
        <f t="shared" si="2"/>
        <v>91.03501923076924</v>
      </c>
      <c r="N21" s="182">
        <f t="shared" si="3"/>
        <v>91.03501923076924</v>
      </c>
      <c r="O21" s="183"/>
      <c r="P21" s="187"/>
      <c r="Q21" s="187"/>
      <c r="R21" s="187"/>
      <c r="S21" s="187"/>
      <c r="T21" s="187"/>
      <c r="U21" s="187"/>
      <c r="V21" s="184"/>
    </row>
    <row r="22" spans="1:22" s="185" customFormat="1" ht="15" customHeight="1">
      <c r="A22" s="178" t="s">
        <v>196</v>
      </c>
      <c r="B22" s="179">
        <v>2212</v>
      </c>
      <c r="C22" s="179">
        <v>6121</v>
      </c>
      <c r="D22" s="179">
        <v>16</v>
      </c>
      <c r="E22" s="180" t="s">
        <v>197</v>
      </c>
      <c r="F22" s="181">
        <v>0</v>
      </c>
      <c r="G22" s="182">
        <v>610000</v>
      </c>
      <c r="H22" s="182"/>
      <c r="I22" s="182">
        <f t="shared" si="0"/>
        <v>610000</v>
      </c>
      <c r="J22" s="182">
        <v>0</v>
      </c>
      <c r="K22" s="182">
        <v>606383</v>
      </c>
      <c r="L22" s="182">
        <f t="shared" si="1"/>
        <v>606383</v>
      </c>
      <c r="M22" s="182">
        <f t="shared" si="2"/>
        <v>99.40704918032786</v>
      </c>
      <c r="N22" s="182">
        <f t="shared" si="3"/>
        <v>99.40704918032786</v>
      </c>
      <c r="O22" s="183"/>
      <c r="P22" s="187"/>
      <c r="Q22" s="187"/>
      <c r="R22" s="187"/>
      <c r="S22" s="187"/>
      <c r="T22" s="187"/>
      <c r="U22" s="187"/>
      <c r="V22" s="184"/>
    </row>
    <row r="23" spans="1:22" s="185" customFormat="1" ht="15" customHeight="1">
      <c r="A23" s="178" t="s">
        <v>198</v>
      </c>
      <c r="B23" s="179">
        <v>5512</v>
      </c>
      <c r="C23" s="179">
        <v>6121</v>
      </c>
      <c r="D23" s="179">
        <v>17</v>
      </c>
      <c r="E23" s="180" t="s">
        <v>199</v>
      </c>
      <c r="F23" s="181">
        <v>0</v>
      </c>
      <c r="G23" s="182">
        <v>151000</v>
      </c>
      <c r="H23" s="181"/>
      <c r="I23" s="182">
        <f t="shared" si="0"/>
        <v>151000</v>
      </c>
      <c r="J23" s="182">
        <v>0</v>
      </c>
      <c r="K23" s="182">
        <v>150059</v>
      </c>
      <c r="L23" s="182">
        <f t="shared" si="1"/>
        <v>150059</v>
      </c>
      <c r="M23" s="182">
        <f t="shared" si="2"/>
        <v>99.37682119205297</v>
      </c>
      <c r="N23" s="182">
        <f t="shared" si="3"/>
        <v>99.37682119205297</v>
      </c>
      <c r="O23" s="183"/>
      <c r="P23" s="187"/>
      <c r="Q23" s="187"/>
      <c r="R23" s="187"/>
      <c r="S23" s="187"/>
      <c r="T23" s="187"/>
      <c r="U23" s="187"/>
      <c r="V23" s="184"/>
    </row>
    <row r="24" spans="1:22" s="185" customFormat="1" ht="15" customHeight="1">
      <c r="A24" s="178" t="s">
        <v>200</v>
      </c>
      <c r="B24" s="179">
        <v>2321</v>
      </c>
      <c r="C24" s="179">
        <v>6121</v>
      </c>
      <c r="D24" s="179">
        <v>18</v>
      </c>
      <c r="E24" s="180" t="s">
        <v>201</v>
      </c>
      <c r="F24" s="181">
        <v>180</v>
      </c>
      <c r="G24" s="182">
        <v>180000</v>
      </c>
      <c r="H24" s="181"/>
      <c r="I24" s="182">
        <f t="shared" si="0"/>
        <v>180000</v>
      </c>
      <c r="J24" s="182">
        <v>0</v>
      </c>
      <c r="K24" s="182">
        <v>177072</v>
      </c>
      <c r="L24" s="182">
        <f t="shared" si="1"/>
        <v>177072</v>
      </c>
      <c r="M24" s="182">
        <f t="shared" si="2"/>
        <v>98.37333333333333</v>
      </c>
      <c r="N24" s="182">
        <f t="shared" si="3"/>
        <v>98.37333333333333</v>
      </c>
      <c r="O24" s="183"/>
      <c r="P24" s="187"/>
      <c r="Q24" s="187"/>
      <c r="R24" s="187"/>
      <c r="S24" s="187"/>
      <c r="T24" s="187"/>
      <c r="U24" s="187"/>
      <c r="V24" s="184"/>
    </row>
    <row r="25" spans="1:22" s="190" customFormat="1" ht="15" customHeight="1">
      <c r="A25" s="178" t="s">
        <v>202</v>
      </c>
      <c r="B25" s="179">
        <v>3631</v>
      </c>
      <c r="C25" s="179">
        <v>6121</v>
      </c>
      <c r="D25" s="179">
        <v>19</v>
      </c>
      <c r="E25" s="180" t="s">
        <v>203</v>
      </c>
      <c r="F25" s="181">
        <v>0</v>
      </c>
      <c r="G25" s="182">
        <v>200000</v>
      </c>
      <c r="H25" s="182"/>
      <c r="I25" s="182">
        <f t="shared" si="0"/>
        <v>200000</v>
      </c>
      <c r="J25" s="182">
        <v>0</v>
      </c>
      <c r="K25" s="182">
        <v>199244</v>
      </c>
      <c r="L25" s="182">
        <f t="shared" si="1"/>
        <v>199244</v>
      </c>
      <c r="M25" s="182">
        <v>0</v>
      </c>
      <c r="N25" s="182">
        <f t="shared" si="3"/>
        <v>99.622</v>
      </c>
      <c r="O25" s="183"/>
      <c r="P25" s="188"/>
      <c r="Q25" s="189"/>
      <c r="R25" s="189"/>
      <c r="S25" s="189"/>
      <c r="T25" s="189"/>
      <c r="U25" s="189"/>
      <c r="V25" s="189"/>
    </row>
    <row r="26" spans="1:22" s="185" customFormat="1" ht="15" customHeight="1">
      <c r="A26" s="178" t="s">
        <v>204</v>
      </c>
      <c r="B26" s="179">
        <v>2271</v>
      </c>
      <c r="C26" s="179">
        <v>6121</v>
      </c>
      <c r="D26" s="179">
        <v>20</v>
      </c>
      <c r="E26" s="180" t="s">
        <v>205</v>
      </c>
      <c r="F26" s="181">
        <v>0</v>
      </c>
      <c r="G26" s="182">
        <v>200000</v>
      </c>
      <c r="H26" s="182"/>
      <c r="I26" s="182">
        <f t="shared" si="0"/>
        <v>200000</v>
      </c>
      <c r="J26" s="182">
        <v>0</v>
      </c>
      <c r="K26" s="182">
        <v>191624</v>
      </c>
      <c r="L26" s="182">
        <f t="shared" si="1"/>
        <v>191624</v>
      </c>
      <c r="M26" s="182">
        <f aca="true" t="shared" si="4" ref="M26:M33">K26/I26*100</f>
        <v>95.812</v>
      </c>
      <c r="N26" s="182">
        <f t="shared" si="3"/>
        <v>95.812</v>
      </c>
      <c r="O26" s="183"/>
      <c r="P26" s="187"/>
      <c r="Q26" s="187"/>
      <c r="R26" s="187"/>
      <c r="S26" s="187"/>
      <c r="T26" s="187"/>
      <c r="U26" s="187"/>
      <c r="V26" s="184"/>
    </row>
    <row r="27" spans="1:22" s="185" customFormat="1" ht="15" customHeight="1">
      <c r="A27" s="178" t="s">
        <v>206</v>
      </c>
      <c r="B27" s="179">
        <v>2212</v>
      </c>
      <c r="C27" s="179">
        <v>6121</v>
      </c>
      <c r="D27" s="179">
        <v>21</v>
      </c>
      <c r="E27" s="180" t="s">
        <v>207</v>
      </c>
      <c r="F27" s="181">
        <v>0</v>
      </c>
      <c r="G27" s="182">
        <v>916000</v>
      </c>
      <c r="H27" s="182"/>
      <c r="I27" s="182">
        <f t="shared" si="0"/>
        <v>916000</v>
      </c>
      <c r="J27" s="182">
        <v>0</v>
      </c>
      <c r="K27" s="182">
        <v>911721.96</v>
      </c>
      <c r="L27" s="182">
        <f t="shared" si="1"/>
        <v>911721.96</v>
      </c>
      <c r="M27" s="182">
        <f t="shared" si="4"/>
        <v>99.53296506550218</v>
      </c>
      <c r="N27" s="182">
        <f t="shared" si="3"/>
        <v>99.53296506550218</v>
      </c>
      <c r="O27" s="183"/>
      <c r="P27" s="187"/>
      <c r="Q27" s="187"/>
      <c r="R27" s="187"/>
      <c r="S27" s="187"/>
      <c r="T27" s="187"/>
      <c r="U27" s="187"/>
      <c r="V27" s="184"/>
    </row>
    <row r="28" spans="1:22" s="185" customFormat="1" ht="15" customHeight="1">
      <c r="A28" s="178" t="s">
        <v>208</v>
      </c>
      <c r="B28" s="179">
        <v>2219</v>
      </c>
      <c r="C28" s="179">
        <v>6121</v>
      </c>
      <c r="D28" s="179">
        <v>22</v>
      </c>
      <c r="E28" s="180" t="s">
        <v>209</v>
      </c>
      <c r="F28" s="181">
        <v>0</v>
      </c>
      <c r="G28" s="182">
        <v>0</v>
      </c>
      <c r="H28" s="182">
        <v>63000</v>
      </c>
      <c r="I28" s="182">
        <f t="shared" si="0"/>
        <v>63000</v>
      </c>
      <c r="J28" s="182">
        <v>0</v>
      </c>
      <c r="K28" s="182">
        <v>0</v>
      </c>
      <c r="L28" s="182">
        <f t="shared" si="1"/>
        <v>0</v>
      </c>
      <c r="M28" s="182">
        <f t="shared" si="4"/>
        <v>0</v>
      </c>
      <c r="N28" s="182">
        <f t="shared" si="3"/>
        <v>0</v>
      </c>
      <c r="O28" s="183"/>
      <c r="P28" s="187"/>
      <c r="Q28" s="187"/>
      <c r="R28" s="187"/>
      <c r="S28" s="187"/>
      <c r="T28" s="187"/>
      <c r="U28" s="187"/>
      <c r="V28" s="184"/>
    </row>
    <row r="29" spans="1:22" s="185" customFormat="1" ht="15" customHeight="1">
      <c r="A29" s="178" t="s">
        <v>210</v>
      </c>
      <c r="B29" s="179">
        <v>3421</v>
      </c>
      <c r="C29" s="179">
        <v>6121</v>
      </c>
      <c r="D29" s="179">
        <v>23</v>
      </c>
      <c r="E29" s="180" t="s">
        <v>211</v>
      </c>
      <c r="F29" s="181">
        <v>0</v>
      </c>
      <c r="G29" s="182">
        <v>200000</v>
      </c>
      <c r="H29" s="182"/>
      <c r="I29" s="182">
        <f t="shared" si="0"/>
        <v>200000</v>
      </c>
      <c r="J29" s="182">
        <v>0</v>
      </c>
      <c r="K29" s="182">
        <v>200677</v>
      </c>
      <c r="L29" s="182">
        <f t="shared" si="1"/>
        <v>200677</v>
      </c>
      <c r="M29" s="182">
        <f t="shared" si="4"/>
        <v>100.3385</v>
      </c>
      <c r="N29" s="182">
        <f t="shared" si="3"/>
        <v>100.3385</v>
      </c>
      <c r="O29" s="183" t="s">
        <v>212</v>
      </c>
      <c r="P29" s="187"/>
      <c r="Q29" s="187"/>
      <c r="R29" s="187"/>
      <c r="S29" s="187"/>
      <c r="T29" s="187"/>
      <c r="U29" s="187"/>
      <c r="V29" s="184"/>
    </row>
    <row r="30" spans="1:22" s="185" customFormat="1" ht="15" customHeight="1">
      <c r="A30" s="178" t="s">
        <v>213</v>
      </c>
      <c r="B30" s="179">
        <v>2321</v>
      </c>
      <c r="C30" s="179">
        <v>6121</v>
      </c>
      <c r="D30" s="179">
        <v>24</v>
      </c>
      <c r="E30" s="180" t="s">
        <v>214</v>
      </c>
      <c r="F30" s="181">
        <v>0</v>
      </c>
      <c r="G30" s="182">
        <v>120000</v>
      </c>
      <c r="H30" s="182"/>
      <c r="I30" s="182">
        <f t="shared" si="0"/>
        <v>120000</v>
      </c>
      <c r="J30" s="182">
        <v>18172.93</v>
      </c>
      <c r="K30" s="182">
        <v>95647.07</v>
      </c>
      <c r="L30" s="182">
        <f t="shared" si="1"/>
        <v>113820</v>
      </c>
      <c r="M30" s="182">
        <f t="shared" si="4"/>
        <v>79.70589166666667</v>
      </c>
      <c r="N30" s="182">
        <f t="shared" si="3"/>
        <v>94.85</v>
      </c>
      <c r="O30" s="183"/>
      <c r="P30" s="187"/>
      <c r="Q30" s="187"/>
      <c r="R30" s="187"/>
      <c r="S30" s="187"/>
      <c r="T30" s="187"/>
      <c r="U30" s="187"/>
      <c r="V30" s="184"/>
    </row>
    <row r="31" spans="1:22" s="185" customFormat="1" ht="15" customHeight="1">
      <c r="A31" s="178" t="s">
        <v>215</v>
      </c>
      <c r="B31" s="179">
        <v>2219</v>
      </c>
      <c r="C31" s="179">
        <v>6121</v>
      </c>
      <c r="D31" s="179">
        <v>25</v>
      </c>
      <c r="E31" s="180" t="s">
        <v>216</v>
      </c>
      <c r="F31" s="181">
        <v>0</v>
      </c>
      <c r="G31" s="182">
        <v>70000</v>
      </c>
      <c r="H31" s="182"/>
      <c r="I31" s="182">
        <f t="shared" si="0"/>
        <v>70000</v>
      </c>
      <c r="J31" s="182">
        <v>0</v>
      </c>
      <c r="K31" s="182">
        <v>69496</v>
      </c>
      <c r="L31" s="182">
        <f t="shared" si="1"/>
        <v>69496</v>
      </c>
      <c r="M31" s="182">
        <f t="shared" si="4"/>
        <v>99.28</v>
      </c>
      <c r="N31" s="182">
        <f t="shared" si="3"/>
        <v>99.28</v>
      </c>
      <c r="O31" s="183"/>
      <c r="P31" s="187"/>
      <c r="Q31" s="187"/>
      <c r="R31" s="187"/>
      <c r="S31" s="187"/>
      <c r="T31" s="187"/>
      <c r="U31" s="187"/>
      <c r="V31" s="184"/>
    </row>
    <row r="32" spans="1:22" s="185" customFormat="1" ht="15" customHeight="1">
      <c r="A32" s="178" t="s">
        <v>217</v>
      </c>
      <c r="B32" s="179">
        <v>2219</v>
      </c>
      <c r="C32" s="179">
        <v>6121</v>
      </c>
      <c r="D32" s="179">
        <v>26</v>
      </c>
      <c r="E32" s="180" t="s">
        <v>218</v>
      </c>
      <c r="F32" s="181">
        <v>0</v>
      </c>
      <c r="G32" s="182">
        <v>49000</v>
      </c>
      <c r="H32" s="182"/>
      <c r="I32" s="182">
        <f t="shared" si="0"/>
        <v>49000</v>
      </c>
      <c r="J32" s="182">
        <v>0</v>
      </c>
      <c r="K32" s="182">
        <v>48552</v>
      </c>
      <c r="L32" s="182">
        <f t="shared" si="1"/>
        <v>48552</v>
      </c>
      <c r="M32" s="182">
        <f t="shared" si="4"/>
        <v>99.08571428571429</v>
      </c>
      <c r="N32" s="182">
        <f t="shared" si="3"/>
        <v>99.08571428571429</v>
      </c>
      <c r="O32" s="183"/>
      <c r="P32" s="187"/>
      <c r="Q32" s="187"/>
      <c r="R32" s="187"/>
      <c r="S32" s="187"/>
      <c r="T32" s="187"/>
      <c r="U32" s="187"/>
      <c r="V32" s="184"/>
    </row>
    <row r="33" spans="1:22" s="185" customFormat="1" ht="15" customHeight="1">
      <c r="A33" s="178" t="s">
        <v>219</v>
      </c>
      <c r="B33" s="179">
        <v>2219</v>
      </c>
      <c r="C33" s="179">
        <v>6121</v>
      </c>
      <c r="D33" s="179">
        <v>27</v>
      </c>
      <c r="E33" s="180" t="s">
        <v>220</v>
      </c>
      <c r="F33" s="181">
        <v>0</v>
      </c>
      <c r="G33" s="182">
        <v>100000</v>
      </c>
      <c r="H33" s="182"/>
      <c r="I33" s="182">
        <f t="shared" si="0"/>
        <v>100000</v>
      </c>
      <c r="J33" s="182">
        <v>0</v>
      </c>
      <c r="K33" s="182">
        <v>0</v>
      </c>
      <c r="L33" s="182">
        <f t="shared" si="1"/>
        <v>0</v>
      </c>
      <c r="M33" s="182">
        <f t="shared" si="4"/>
        <v>0</v>
      </c>
      <c r="N33" s="182">
        <f t="shared" si="3"/>
        <v>0</v>
      </c>
      <c r="O33" s="183"/>
      <c r="P33" s="187"/>
      <c r="Q33" s="187"/>
      <c r="R33" s="187"/>
      <c r="S33" s="187"/>
      <c r="T33" s="187"/>
      <c r="U33" s="187"/>
      <c r="V33" s="184"/>
    </row>
    <row r="34" spans="1:22" s="185" customFormat="1" ht="15" customHeight="1">
      <c r="A34" s="178" t="s">
        <v>221</v>
      </c>
      <c r="B34" s="179">
        <v>3329</v>
      </c>
      <c r="C34" s="179">
        <v>6121</v>
      </c>
      <c r="D34" s="179">
        <v>28</v>
      </c>
      <c r="E34" s="180" t="s">
        <v>222</v>
      </c>
      <c r="F34" s="181">
        <v>0</v>
      </c>
      <c r="G34" s="182">
        <v>100000</v>
      </c>
      <c r="H34" s="182"/>
      <c r="I34" s="182">
        <f t="shared" si="0"/>
        <v>100000</v>
      </c>
      <c r="J34" s="182">
        <v>0</v>
      </c>
      <c r="K34" s="182">
        <v>93415</v>
      </c>
      <c r="L34" s="182">
        <f t="shared" si="1"/>
        <v>93415</v>
      </c>
      <c r="M34" s="182">
        <v>0</v>
      </c>
      <c r="N34" s="182">
        <f t="shared" si="3"/>
        <v>93.415</v>
      </c>
      <c r="O34" s="183"/>
      <c r="P34" s="187"/>
      <c r="Q34" s="187"/>
      <c r="R34" s="187"/>
      <c r="S34" s="187"/>
      <c r="T34" s="187"/>
      <c r="U34" s="187"/>
      <c r="V34" s="184"/>
    </row>
    <row r="35" spans="1:22" s="185" customFormat="1" ht="26.25" customHeight="1">
      <c r="A35" s="178" t="s">
        <v>223</v>
      </c>
      <c r="B35" s="179">
        <v>4333</v>
      </c>
      <c r="C35" s="179">
        <v>6121</v>
      </c>
      <c r="D35" s="179">
        <v>29</v>
      </c>
      <c r="E35" s="180" t="s">
        <v>224</v>
      </c>
      <c r="F35" s="181">
        <v>11</v>
      </c>
      <c r="G35" s="182">
        <v>14000</v>
      </c>
      <c r="H35" s="182">
        <v>7123</v>
      </c>
      <c r="I35" s="182">
        <f t="shared" si="0"/>
        <v>21123</v>
      </c>
      <c r="J35" s="182">
        <v>0</v>
      </c>
      <c r="K35" s="182">
        <v>19006.7</v>
      </c>
      <c r="L35" s="182">
        <f t="shared" si="1"/>
        <v>19006.7</v>
      </c>
      <c r="M35" s="182">
        <f aca="true" t="shared" si="5" ref="M35:M70">K35/I35*100</f>
        <v>89.98106329593335</v>
      </c>
      <c r="N35" s="182">
        <f t="shared" si="3"/>
        <v>89.98106329593335</v>
      </c>
      <c r="O35" s="183"/>
      <c r="P35" s="187"/>
      <c r="Q35" s="187"/>
      <c r="R35" s="187"/>
      <c r="S35" s="187"/>
      <c r="T35" s="187"/>
      <c r="U35" s="187"/>
      <c r="V35" s="184"/>
    </row>
    <row r="36" spans="1:22" s="185" customFormat="1" ht="15" customHeight="1">
      <c r="A36" s="178" t="s">
        <v>225</v>
      </c>
      <c r="B36" s="179">
        <v>2219</v>
      </c>
      <c r="C36" s="179">
        <v>6121</v>
      </c>
      <c r="D36" s="179">
        <v>30</v>
      </c>
      <c r="E36" s="180" t="s">
        <v>226</v>
      </c>
      <c r="F36" s="181">
        <v>0</v>
      </c>
      <c r="G36" s="182">
        <v>88000</v>
      </c>
      <c r="H36" s="182"/>
      <c r="I36" s="182">
        <f t="shared" si="0"/>
        <v>88000</v>
      </c>
      <c r="J36" s="182">
        <v>0</v>
      </c>
      <c r="K36" s="182">
        <v>87500</v>
      </c>
      <c r="L36" s="182">
        <f t="shared" si="1"/>
        <v>87500</v>
      </c>
      <c r="M36" s="182">
        <f t="shared" si="5"/>
        <v>99.43181818181817</v>
      </c>
      <c r="N36" s="182">
        <f t="shared" si="3"/>
        <v>99.43181818181817</v>
      </c>
      <c r="O36" s="183"/>
      <c r="P36" s="187"/>
      <c r="Q36" s="187"/>
      <c r="R36" s="187"/>
      <c r="S36" s="187"/>
      <c r="T36" s="187"/>
      <c r="U36" s="187"/>
      <c r="V36" s="184"/>
    </row>
    <row r="37" spans="1:22" s="185" customFormat="1" ht="15" customHeight="1">
      <c r="A37" s="178" t="s">
        <v>227</v>
      </c>
      <c r="B37" s="179">
        <v>3639</v>
      </c>
      <c r="C37" s="179">
        <v>6121</v>
      </c>
      <c r="D37" s="179">
        <v>31</v>
      </c>
      <c r="E37" s="180" t="s">
        <v>228</v>
      </c>
      <c r="F37" s="181">
        <v>1845</v>
      </c>
      <c r="G37" s="182">
        <v>3839200</v>
      </c>
      <c r="H37" s="182"/>
      <c r="I37" s="182">
        <f t="shared" si="0"/>
        <v>3839200</v>
      </c>
      <c r="J37" s="182">
        <v>0</v>
      </c>
      <c r="K37" s="182">
        <v>1228652.92</v>
      </c>
      <c r="L37" s="182">
        <f t="shared" si="1"/>
        <v>1228652.92</v>
      </c>
      <c r="M37" s="182">
        <f t="shared" si="5"/>
        <v>32.002837049385285</v>
      </c>
      <c r="N37" s="182">
        <f t="shared" si="3"/>
        <v>32.002837049385285</v>
      </c>
      <c r="O37" s="183"/>
      <c r="P37" s="187"/>
      <c r="Q37" s="187"/>
      <c r="R37" s="187"/>
      <c r="S37" s="187"/>
      <c r="T37" s="187"/>
      <c r="U37" s="187"/>
      <c r="V37" s="184"/>
    </row>
    <row r="38" spans="1:22" s="185" customFormat="1" ht="15" customHeight="1">
      <c r="A38" s="178" t="s">
        <v>227</v>
      </c>
      <c r="B38" s="179">
        <v>3639</v>
      </c>
      <c r="C38" s="179">
        <v>6121</v>
      </c>
      <c r="D38" s="179">
        <v>32</v>
      </c>
      <c r="E38" s="180" t="s">
        <v>228</v>
      </c>
      <c r="F38" s="181">
        <v>0</v>
      </c>
      <c r="G38" s="182">
        <v>0</v>
      </c>
      <c r="H38" s="182">
        <v>5109651.74</v>
      </c>
      <c r="I38" s="182">
        <f t="shared" si="0"/>
        <v>5109651.74</v>
      </c>
      <c r="J38" s="182">
        <v>0</v>
      </c>
      <c r="K38" s="182">
        <v>0</v>
      </c>
      <c r="L38" s="182">
        <f t="shared" si="1"/>
        <v>0</v>
      </c>
      <c r="M38" s="182">
        <f t="shared" si="5"/>
        <v>0</v>
      </c>
      <c r="N38" s="182">
        <f t="shared" si="3"/>
        <v>0</v>
      </c>
      <c r="O38" s="186" t="s">
        <v>229</v>
      </c>
      <c r="P38" s="187"/>
      <c r="Q38" s="187"/>
      <c r="R38" s="187"/>
      <c r="S38" s="187"/>
      <c r="T38" s="187"/>
      <c r="U38" s="187"/>
      <c r="V38" s="184"/>
    </row>
    <row r="39" spans="1:22" s="185" customFormat="1" ht="15" customHeight="1">
      <c r="A39" s="178" t="s">
        <v>230</v>
      </c>
      <c r="B39" s="179">
        <v>2219</v>
      </c>
      <c r="C39" s="179">
        <v>6121</v>
      </c>
      <c r="D39" s="179">
        <v>33</v>
      </c>
      <c r="E39" s="180" t="s">
        <v>231</v>
      </c>
      <c r="F39" s="181">
        <v>50</v>
      </c>
      <c r="G39" s="182">
        <v>50000</v>
      </c>
      <c r="H39" s="182"/>
      <c r="I39" s="182">
        <v>50000</v>
      </c>
      <c r="J39" s="182">
        <v>0</v>
      </c>
      <c r="K39" s="182">
        <v>41333</v>
      </c>
      <c r="L39" s="182">
        <f aca="true" t="shared" si="6" ref="L39:L70">J39+K39</f>
        <v>41333</v>
      </c>
      <c r="M39" s="182">
        <f t="shared" si="5"/>
        <v>82.666</v>
      </c>
      <c r="N39" s="182">
        <f t="shared" si="3"/>
        <v>82.666</v>
      </c>
      <c r="O39" s="183"/>
      <c r="P39" s="187"/>
      <c r="Q39" s="187"/>
      <c r="R39" s="187"/>
      <c r="S39" s="187"/>
      <c r="T39" s="187"/>
      <c r="U39" s="187"/>
      <c r="V39" s="184"/>
    </row>
    <row r="40" spans="1:22" s="185" customFormat="1" ht="15" customHeight="1">
      <c r="A40" s="178" t="s">
        <v>232</v>
      </c>
      <c r="B40" s="179">
        <v>2219</v>
      </c>
      <c r="C40" s="179">
        <v>6121</v>
      </c>
      <c r="D40" s="179">
        <v>34</v>
      </c>
      <c r="E40" s="180" t="s">
        <v>233</v>
      </c>
      <c r="F40" s="181">
        <v>0</v>
      </c>
      <c r="G40" s="182">
        <v>1480500</v>
      </c>
      <c r="H40" s="182">
        <v>377000</v>
      </c>
      <c r="I40" s="182">
        <f aca="true" t="shared" si="7" ref="I40:I71">G40+H40</f>
        <v>1857500</v>
      </c>
      <c r="J40" s="182">
        <v>0</v>
      </c>
      <c r="K40" s="182">
        <v>1667868</v>
      </c>
      <c r="L40" s="182">
        <f t="shared" si="6"/>
        <v>1667868</v>
      </c>
      <c r="M40" s="182">
        <f t="shared" si="5"/>
        <v>89.79100942126514</v>
      </c>
      <c r="N40" s="182">
        <f t="shared" si="3"/>
        <v>89.79100942126514</v>
      </c>
      <c r="O40" s="183"/>
      <c r="P40" s="187"/>
      <c r="Q40" s="187"/>
      <c r="R40" s="187"/>
      <c r="S40" s="187"/>
      <c r="T40" s="187"/>
      <c r="U40" s="187"/>
      <c r="V40" s="184"/>
    </row>
    <row r="41" spans="1:22" s="185" customFormat="1" ht="15" customHeight="1">
      <c r="A41" s="178" t="s">
        <v>234</v>
      </c>
      <c r="B41" s="179">
        <v>6171</v>
      </c>
      <c r="C41" s="179">
        <v>6121</v>
      </c>
      <c r="D41" s="179">
        <v>35</v>
      </c>
      <c r="E41" s="180" t="s">
        <v>235</v>
      </c>
      <c r="F41" s="181">
        <v>60060</v>
      </c>
      <c r="G41" s="182">
        <v>139472344.59</v>
      </c>
      <c r="H41" s="182">
        <v>700000</v>
      </c>
      <c r="I41" s="182">
        <f t="shared" si="7"/>
        <v>140172344.59</v>
      </c>
      <c r="J41" s="182">
        <v>0</v>
      </c>
      <c r="K41" s="182">
        <v>134644753.33</v>
      </c>
      <c r="L41" s="182">
        <f t="shared" si="6"/>
        <v>134644753.33</v>
      </c>
      <c r="M41" s="182">
        <f t="shared" si="5"/>
        <v>96.05657501401718</v>
      </c>
      <c r="N41" s="182">
        <f t="shared" si="3"/>
        <v>96.05657501401718</v>
      </c>
      <c r="O41" s="186"/>
      <c r="P41" s="187"/>
      <c r="Q41" s="187"/>
      <c r="R41" s="187"/>
      <c r="S41" s="187"/>
      <c r="T41" s="187"/>
      <c r="U41" s="187"/>
      <c r="V41" s="184"/>
    </row>
    <row r="42" spans="1:22" s="185" customFormat="1" ht="15" customHeight="1">
      <c r="A42" s="178" t="s">
        <v>236</v>
      </c>
      <c r="B42" s="179">
        <v>2219</v>
      </c>
      <c r="C42" s="179">
        <v>6121</v>
      </c>
      <c r="D42" s="179">
        <v>36</v>
      </c>
      <c r="E42" s="180" t="s">
        <v>237</v>
      </c>
      <c r="F42" s="181">
        <v>2500</v>
      </c>
      <c r="G42" s="182">
        <v>8000</v>
      </c>
      <c r="H42" s="182"/>
      <c r="I42" s="182">
        <f t="shared" si="7"/>
        <v>8000</v>
      </c>
      <c r="J42" s="182">
        <v>0</v>
      </c>
      <c r="K42" s="182">
        <v>500</v>
      </c>
      <c r="L42" s="182">
        <f t="shared" si="6"/>
        <v>500</v>
      </c>
      <c r="M42" s="182">
        <f t="shared" si="5"/>
        <v>6.25</v>
      </c>
      <c r="N42" s="182">
        <f t="shared" si="3"/>
        <v>6.25</v>
      </c>
      <c r="O42" s="183"/>
      <c r="P42" s="187"/>
      <c r="Q42" s="187"/>
      <c r="R42" s="187"/>
      <c r="S42" s="187"/>
      <c r="T42" s="187"/>
      <c r="U42" s="187"/>
      <c r="V42" s="184"/>
    </row>
    <row r="43" spans="1:22" s="185" customFormat="1" ht="15" customHeight="1">
      <c r="A43" s="178" t="s">
        <v>238</v>
      </c>
      <c r="B43" s="179">
        <v>5512</v>
      </c>
      <c r="C43" s="179">
        <v>6121</v>
      </c>
      <c r="D43" s="179">
        <v>37</v>
      </c>
      <c r="E43" s="180" t="s">
        <v>239</v>
      </c>
      <c r="F43" s="181">
        <v>400</v>
      </c>
      <c r="G43" s="182">
        <v>441000</v>
      </c>
      <c r="H43" s="182"/>
      <c r="I43" s="182">
        <f t="shared" si="7"/>
        <v>441000</v>
      </c>
      <c r="J43" s="182">
        <v>0</v>
      </c>
      <c r="K43" s="182">
        <v>440829.3</v>
      </c>
      <c r="L43" s="182">
        <f t="shared" si="6"/>
        <v>440829.3</v>
      </c>
      <c r="M43" s="182">
        <f t="shared" si="5"/>
        <v>99.96129251700681</v>
      </c>
      <c r="N43" s="182">
        <f t="shared" si="3"/>
        <v>99.96129251700681</v>
      </c>
      <c r="O43" s="183"/>
      <c r="P43" s="187"/>
      <c r="Q43" s="187"/>
      <c r="R43" s="187"/>
      <c r="S43" s="187"/>
      <c r="T43" s="187"/>
      <c r="U43" s="187"/>
      <c r="V43" s="184"/>
    </row>
    <row r="44" spans="1:22" s="185" customFormat="1" ht="15" customHeight="1">
      <c r="A44" s="178" t="s">
        <v>240</v>
      </c>
      <c r="B44" s="179">
        <v>2219</v>
      </c>
      <c r="C44" s="179">
        <v>6121</v>
      </c>
      <c r="D44" s="179">
        <v>38</v>
      </c>
      <c r="E44" s="180" t="s">
        <v>241</v>
      </c>
      <c r="F44" s="181">
        <v>0</v>
      </c>
      <c r="G44" s="182">
        <v>29000</v>
      </c>
      <c r="H44" s="182"/>
      <c r="I44" s="182">
        <f t="shared" si="7"/>
        <v>29000</v>
      </c>
      <c r="J44" s="182">
        <v>0</v>
      </c>
      <c r="K44" s="182">
        <v>28322</v>
      </c>
      <c r="L44" s="182">
        <f t="shared" si="6"/>
        <v>28322</v>
      </c>
      <c r="M44" s="182">
        <f t="shared" si="5"/>
        <v>97.66206896551725</v>
      </c>
      <c r="N44" s="182">
        <f t="shared" si="3"/>
        <v>97.66206896551725</v>
      </c>
      <c r="O44" s="183"/>
      <c r="P44" s="187"/>
      <c r="Q44" s="187"/>
      <c r="R44" s="187"/>
      <c r="S44" s="187"/>
      <c r="T44" s="187"/>
      <c r="U44" s="187"/>
      <c r="V44" s="184"/>
    </row>
    <row r="45" spans="1:22" s="185" customFormat="1" ht="15" customHeight="1">
      <c r="A45" s="178" t="s">
        <v>242</v>
      </c>
      <c r="B45" s="179">
        <v>2219</v>
      </c>
      <c r="C45" s="179">
        <v>6121</v>
      </c>
      <c r="D45" s="179">
        <v>39</v>
      </c>
      <c r="E45" s="180" t="s">
        <v>243</v>
      </c>
      <c r="F45" s="181">
        <v>0</v>
      </c>
      <c r="G45" s="182">
        <v>246000</v>
      </c>
      <c r="H45" s="182"/>
      <c r="I45" s="182">
        <f t="shared" si="7"/>
        <v>246000</v>
      </c>
      <c r="J45" s="182">
        <v>0</v>
      </c>
      <c r="K45" s="182">
        <v>245898</v>
      </c>
      <c r="L45" s="182">
        <f t="shared" si="6"/>
        <v>245898</v>
      </c>
      <c r="M45" s="182">
        <f t="shared" si="5"/>
        <v>99.95853658536585</v>
      </c>
      <c r="N45" s="182">
        <f t="shared" si="3"/>
        <v>99.95853658536585</v>
      </c>
      <c r="O45" s="183"/>
      <c r="P45" s="187"/>
      <c r="Q45" s="187"/>
      <c r="R45" s="187"/>
      <c r="S45" s="187"/>
      <c r="T45" s="187"/>
      <c r="U45" s="187"/>
      <c r="V45" s="184"/>
    </row>
    <row r="46" spans="1:22" s="185" customFormat="1" ht="15" customHeight="1">
      <c r="A46" s="178" t="s">
        <v>244</v>
      </c>
      <c r="B46" s="179">
        <v>6171</v>
      </c>
      <c r="C46" s="179">
        <v>6121</v>
      </c>
      <c r="D46" s="179">
        <v>40</v>
      </c>
      <c r="E46" s="180" t="s">
        <v>245</v>
      </c>
      <c r="F46" s="181">
        <v>860</v>
      </c>
      <c r="G46" s="182">
        <v>860000</v>
      </c>
      <c r="H46" s="182">
        <v>-377000</v>
      </c>
      <c r="I46" s="182">
        <f t="shared" si="7"/>
        <v>483000</v>
      </c>
      <c r="J46" s="182">
        <v>0</v>
      </c>
      <c r="K46" s="182">
        <v>151150</v>
      </c>
      <c r="L46" s="182">
        <f t="shared" si="6"/>
        <v>151150</v>
      </c>
      <c r="M46" s="182">
        <f t="shared" si="5"/>
        <v>31.293995859213254</v>
      </c>
      <c r="N46" s="182">
        <f aca="true" t="shared" si="8" ref="N46:N75">L46/I46*100</f>
        <v>31.293995859213254</v>
      </c>
      <c r="O46" s="183"/>
      <c r="P46" s="187"/>
      <c r="Q46" s="187"/>
      <c r="R46" s="187"/>
      <c r="S46" s="187"/>
      <c r="T46" s="187"/>
      <c r="U46" s="187"/>
      <c r="V46" s="184"/>
    </row>
    <row r="47" spans="1:22" s="185" customFormat="1" ht="15" customHeight="1">
      <c r="A47" s="178" t="s">
        <v>246</v>
      </c>
      <c r="B47" s="179">
        <v>2219</v>
      </c>
      <c r="C47" s="179">
        <v>6121</v>
      </c>
      <c r="D47" s="179">
        <v>41</v>
      </c>
      <c r="E47" s="180" t="s">
        <v>247</v>
      </c>
      <c r="F47" s="181">
        <v>0</v>
      </c>
      <c r="G47" s="182">
        <v>59000</v>
      </c>
      <c r="H47" s="182"/>
      <c r="I47" s="182">
        <f t="shared" si="7"/>
        <v>59000</v>
      </c>
      <c r="J47" s="182">
        <v>0</v>
      </c>
      <c r="K47" s="182">
        <v>58293</v>
      </c>
      <c r="L47" s="182">
        <f t="shared" si="6"/>
        <v>58293</v>
      </c>
      <c r="M47" s="182">
        <f t="shared" si="5"/>
        <v>98.80169491525423</v>
      </c>
      <c r="N47" s="182">
        <f t="shared" si="8"/>
        <v>98.80169491525423</v>
      </c>
      <c r="O47" s="183"/>
      <c r="P47" s="187"/>
      <c r="Q47" s="187"/>
      <c r="R47" s="187"/>
      <c r="S47" s="187"/>
      <c r="T47" s="187"/>
      <c r="U47" s="187"/>
      <c r="V47" s="184"/>
    </row>
    <row r="48" spans="1:22" s="185" customFormat="1" ht="15" customHeight="1">
      <c r="A48" s="178" t="s">
        <v>248</v>
      </c>
      <c r="B48" s="179">
        <v>2219</v>
      </c>
      <c r="C48" s="179">
        <v>6121</v>
      </c>
      <c r="D48" s="179">
        <v>42</v>
      </c>
      <c r="E48" s="180" t="s">
        <v>249</v>
      </c>
      <c r="F48" s="181">
        <v>2380</v>
      </c>
      <c r="G48" s="182">
        <v>2380000</v>
      </c>
      <c r="H48" s="182"/>
      <c r="I48" s="182">
        <f t="shared" si="7"/>
        <v>2380000</v>
      </c>
      <c r="J48" s="182">
        <v>0</v>
      </c>
      <c r="K48" s="182">
        <v>1712068</v>
      </c>
      <c r="L48" s="182">
        <f t="shared" si="6"/>
        <v>1712068</v>
      </c>
      <c r="M48" s="182">
        <f t="shared" si="5"/>
        <v>71.93563025210084</v>
      </c>
      <c r="N48" s="182">
        <f t="shared" si="8"/>
        <v>71.93563025210084</v>
      </c>
      <c r="O48" s="183"/>
      <c r="P48" s="187"/>
      <c r="Q48" s="187"/>
      <c r="R48" s="187"/>
      <c r="S48" s="187"/>
      <c r="T48" s="187"/>
      <c r="U48" s="187"/>
      <c r="V48" s="184"/>
    </row>
    <row r="49" spans="1:22" s="185" customFormat="1" ht="15" customHeight="1">
      <c r="A49" s="178" t="s">
        <v>250</v>
      </c>
      <c r="B49" s="179">
        <v>2219</v>
      </c>
      <c r="C49" s="179">
        <v>6121</v>
      </c>
      <c r="D49" s="179">
        <v>43</v>
      </c>
      <c r="E49" s="180" t="s">
        <v>251</v>
      </c>
      <c r="F49" s="181">
        <v>0</v>
      </c>
      <c r="G49" s="182">
        <v>218000</v>
      </c>
      <c r="H49" s="182"/>
      <c r="I49" s="182">
        <f t="shared" si="7"/>
        <v>218000</v>
      </c>
      <c r="J49" s="182">
        <v>0</v>
      </c>
      <c r="K49" s="182">
        <v>217587.8</v>
      </c>
      <c r="L49" s="182">
        <f t="shared" si="6"/>
        <v>217587.8</v>
      </c>
      <c r="M49" s="182">
        <f t="shared" si="5"/>
        <v>99.81091743119266</v>
      </c>
      <c r="N49" s="182">
        <f t="shared" si="8"/>
        <v>99.81091743119266</v>
      </c>
      <c r="O49" s="183"/>
      <c r="P49" s="187"/>
      <c r="Q49" s="187"/>
      <c r="R49" s="187"/>
      <c r="S49" s="187"/>
      <c r="T49" s="187"/>
      <c r="U49" s="187"/>
      <c r="V49" s="184"/>
    </row>
    <row r="50" spans="1:22" s="185" customFormat="1" ht="15" customHeight="1">
      <c r="A50" s="178" t="s">
        <v>252</v>
      </c>
      <c r="B50" s="179">
        <v>2219</v>
      </c>
      <c r="C50" s="179">
        <v>6121</v>
      </c>
      <c r="D50" s="179">
        <v>44</v>
      </c>
      <c r="E50" s="180" t="s">
        <v>253</v>
      </c>
      <c r="F50" s="181">
        <v>0</v>
      </c>
      <c r="G50" s="182">
        <v>80000</v>
      </c>
      <c r="H50" s="182"/>
      <c r="I50" s="182">
        <f t="shared" si="7"/>
        <v>80000</v>
      </c>
      <c r="J50" s="182">
        <v>0</v>
      </c>
      <c r="K50" s="182">
        <v>61642</v>
      </c>
      <c r="L50" s="182">
        <f t="shared" si="6"/>
        <v>61642</v>
      </c>
      <c r="M50" s="182">
        <f t="shared" si="5"/>
        <v>77.0525</v>
      </c>
      <c r="N50" s="182">
        <f t="shared" si="8"/>
        <v>77.0525</v>
      </c>
      <c r="O50" s="183"/>
      <c r="P50" s="187"/>
      <c r="Q50" s="187"/>
      <c r="R50" s="187"/>
      <c r="S50" s="187"/>
      <c r="T50" s="187"/>
      <c r="U50" s="187"/>
      <c r="V50" s="184"/>
    </row>
    <row r="51" spans="1:22" s="185" customFormat="1" ht="15" customHeight="1">
      <c r="A51" s="178" t="s">
        <v>254</v>
      </c>
      <c r="B51" s="179">
        <v>2219</v>
      </c>
      <c r="C51" s="179">
        <v>6121</v>
      </c>
      <c r="D51" s="179">
        <v>45</v>
      </c>
      <c r="E51" s="180" t="s">
        <v>255</v>
      </c>
      <c r="F51" s="181">
        <v>0</v>
      </c>
      <c r="G51" s="182">
        <v>961000</v>
      </c>
      <c r="H51" s="182"/>
      <c r="I51" s="182">
        <f t="shared" si="7"/>
        <v>961000</v>
      </c>
      <c r="J51" s="182">
        <v>0</v>
      </c>
      <c r="K51" s="182">
        <v>956092.5</v>
      </c>
      <c r="L51" s="182">
        <f t="shared" si="6"/>
        <v>956092.5</v>
      </c>
      <c r="M51" s="182">
        <f t="shared" si="5"/>
        <v>99.48933402705515</v>
      </c>
      <c r="N51" s="182">
        <f t="shared" si="8"/>
        <v>99.48933402705515</v>
      </c>
      <c r="O51" s="183"/>
      <c r="P51" s="187"/>
      <c r="Q51" s="187"/>
      <c r="R51" s="187"/>
      <c r="S51" s="187"/>
      <c r="T51" s="187"/>
      <c r="U51" s="187"/>
      <c r="V51" s="184"/>
    </row>
    <row r="52" spans="1:22" s="185" customFormat="1" ht="15" customHeight="1">
      <c r="A52" s="178" t="s">
        <v>256</v>
      </c>
      <c r="B52" s="179">
        <v>2212</v>
      </c>
      <c r="C52" s="179">
        <v>6121</v>
      </c>
      <c r="D52" s="179">
        <v>46</v>
      </c>
      <c r="E52" s="180" t="s">
        <v>257</v>
      </c>
      <c r="F52" s="181">
        <v>300</v>
      </c>
      <c r="G52" s="182">
        <v>300000</v>
      </c>
      <c r="H52" s="181"/>
      <c r="I52" s="182">
        <f t="shared" si="7"/>
        <v>300000</v>
      </c>
      <c r="J52" s="182">
        <v>0</v>
      </c>
      <c r="K52" s="182">
        <v>300000</v>
      </c>
      <c r="L52" s="182">
        <f t="shared" si="6"/>
        <v>300000</v>
      </c>
      <c r="M52" s="182">
        <f t="shared" si="5"/>
        <v>100</v>
      </c>
      <c r="N52" s="182">
        <f t="shared" si="8"/>
        <v>100</v>
      </c>
      <c r="O52" s="183"/>
      <c r="P52" s="184"/>
      <c r="Q52" s="184"/>
      <c r="R52" s="184"/>
      <c r="S52" s="184"/>
      <c r="T52" s="184"/>
      <c r="U52" s="184"/>
      <c r="V52" s="184"/>
    </row>
    <row r="53" spans="1:22" s="185" customFormat="1" ht="15" customHeight="1">
      <c r="A53" s="178" t="s">
        <v>258</v>
      </c>
      <c r="B53" s="179">
        <v>2321</v>
      </c>
      <c r="C53" s="179">
        <v>6121</v>
      </c>
      <c r="D53" s="179">
        <v>47</v>
      </c>
      <c r="E53" s="180" t="s">
        <v>259</v>
      </c>
      <c r="F53" s="181">
        <v>200</v>
      </c>
      <c r="G53" s="182">
        <v>200000</v>
      </c>
      <c r="H53" s="181"/>
      <c r="I53" s="182">
        <f t="shared" si="7"/>
        <v>200000</v>
      </c>
      <c r="J53" s="182">
        <v>31920</v>
      </c>
      <c r="K53" s="182">
        <v>168000</v>
      </c>
      <c r="L53" s="182">
        <f t="shared" si="6"/>
        <v>199920</v>
      </c>
      <c r="M53" s="182">
        <f t="shared" si="5"/>
        <v>84</v>
      </c>
      <c r="N53" s="182">
        <f t="shared" si="8"/>
        <v>99.96000000000001</v>
      </c>
      <c r="O53" s="183"/>
      <c r="P53" s="184"/>
      <c r="Q53" s="184"/>
      <c r="R53" s="184"/>
      <c r="S53" s="184"/>
      <c r="T53" s="184"/>
      <c r="U53" s="184"/>
      <c r="V53" s="184"/>
    </row>
    <row r="54" spans="1:22" s="185" customFormat="1" ht="15" customHeight="1">
      <c r="A54" s="178" t="s">
        <v>260</v>
      </c>
      <c r="B54" s="179">
        <v>2212</v>
      </c>
      <c r="C54" s="179">
        <v>6121</v>
      </c>
      <c r="D54" s="179">
        <v>48</v>
      </c>
      <c r="E54" s="180" t="s">
        <v>261</v>
      </c>
      <c r="F54" s="181">
        <v>0</v>
      </c>
      <c r="G54" s="182">
        <v>90000</v>
      </c>
      <c r="H54" s="182"/>
      <c r="I54" s="182">
        <f t="shared" si="7"/>
        <v>90000</v>
      </c>
      <c r="J54" s="182">
        <v>0</v>
      </c>
      <c r="K54" s="182">
        <v>87103</v>
      </c>
      <c r="L54" s="182">
        <f t="shared" si="6"/>
        <v>87103</v>
      </c>
      <c r="M54" s="182">
        <f t="shared" si="5"/>
        <v>96.7811111111111</v>
      </c>
      <c r="N54" s="182">
        <f t="shared" si="8"/>
        <v>96.7811111111111</v>
      </c>
      <c r="O54" s="183"/>
      <c r="P54" s="184"/>
      <c r="Q54" s="184"/>
      <c r="R54" s="184"/>
      <c r="S54" s="184"/>
      <c r="T54" s="184"/>
      <c r="U54" s="184"/>
      <c r="V54" s="184"/>
    </row>
    <row r="55" spans="1:22" s="185" customFormat="1" ht="15" customHeight="1">
      <c r="A55" s="178" t="s">
        <v>262</v>
      </c>
      <c r="B55" s="179">
        <v>3314</v>
      </c>
      <c r="C55" s="179">
        <v>6121</v>
      </c>
      <c r="D55" s="179">
        <v>49</v>
      </c>
      <c r="E55" s="180" t="s">
        <v>263</v>
      </c>
      <c r="F55" s="181">
        <v>0</v>
      </c>
      <c r="G55" s="182">
        <v>1005440</v>
      </c>
      <c r="H55" s="182"/>
      <c r="I55" s="182">
        <f t="shared" si="7"/>
        <v>1005440</v>
      </c>
      <c r="J55" s="182">
        <v>0</v>
      </c>
      <c r="K55" s="182">
        <v>1000000</v>
      </c>
      <c r="L55" s="182">
        <f t="shared" si="6"/>
        <v>1000000</v>
      </c>
      <c r="M55" s="182">
        <f t="shared" si="5"/>
        <v>99.45894334818587</v>
      </c>
      <c r="N55" s="182">
        <f t="shared" si="8"/>
        <v>99.45894334818587</v>
      </c>
      <c r="O55" s="183"/>
      <c r="P55" s="184"/>
      <c r="Q55" s="184"/>
      <c r="R55" s="184"/>
      <c r="S55" s="184"/>
      <c r="T55" s="184"/>
      <c r="U55" s="184"/>
      <c r="V55" s="184"/>
    </row>
    <row r="56" spans="1:22" s="185" customFormat="1" ht="15" customHeight="1">
      <c r="A56" s="178" t="s">
        <v>264</v>
      </c>
      <c r="B56" s="179">
        <v>2321</v>
      </c>
      <c r="C56" s="179">
        <v>6121</v>
      </c>
      <c r="D56" s="179">
        <v>50</v>
      </c>
      <c r="E56" s="180" t="s">
        <v>265</v>
      </c>
      <c r="F56" s="181">
        <v>10500</v>
      </c>
      <c r="G56" s="182">
        <v>15443000</v>
      </c>
      <c r="H56" s="182"/>
      <c r="I56" s="182">
        <f t="shared" si="7"/>
        <v>15443000</v>
      </c>
      <c r="J56" s="182">
        <v>1930469.42</v>
      </c>
      <c r="K56" s="182">
        <v>12457700.84</v>
      </c>
      <c r="L56" s="182">
        <f t="shared" si="6"/>
        <v>14388170.26</v>
      </c>
      <c r="M56" s="182">
        <f t="shared" si="5"/>
        <v>80.6689169202875</v>
      </c>
      <c r="N56" s="182">
        <f t="shared" si="8"/>
        <v>93.1695283299877</v>
      </c>
      <c r="O56" s="186"/>
      <c r="P56" s="184"/>
      <c r="Q56" s="184"/>
      <c r="R56" s="184"/>
      <c r="S56" s="184"/>
      <c r="T56" s="184"/>
      <c r="U56" s="184"/>
      <c r="V56" s="184"/>
    </row>
    <row r="57" spans="1:22" s="185" customFormat="1" ht="15" customHeight="1">
      <c r="A57" s="178" t="s">
        <v>266</v>
      </c>
      <c r="B57" s="179">
        <v>2219</v>
      </c>
      <c r="C57" s="179">
        <v>6121</v>
      </c>
      <c r="D57" s="179">
        <v>51</v>
      </c>
      <c r="E57" s="180" t="s">
        <v>267</v>
      </c>
      <c r="F57" s="181">
        <v>0</v>
      </c>
      <c r="G57" s="182">
        <v>63000</v>
      </c>
      <c r="H57" s="182"/>
      <c r="I57" s="182">
        <f t="shared" si="7"/>
        <v>63000</v>
      </c>
      <c r="J57" s="182">
        <v>0</v>
      </c>
      <c r="K57" s="182">
        <v>62313</v>
      </c>
      <c r="L57" s="182">
        <f t="shared" si="6"/>
        <v>62313</v>
      </c>
      <c r="M57" s="182">
        <f t="shared" si="5"/>
        <v>98.90952380952382</v>
      </c>
      <c r="N57" s="182">
        <f t="shared" si="8"/>
        <v>98.90952380952382</v>
      </c>
      <c r="O57" s="186"/>
      <c r="P57" s="184"/>
      <c r="Q57" s="184"/>
      <c r="R57" s="184"/>
      <c r="S57" s="184"/>
      <c r="T57" s="184"/>
      <c r="U57" s="184"/>
      <c r="V57" s="184"/>
    </row>
    <row r="58" spans="1:22" s="185" customFormat="1" ht="15" customHeight="1">
      <c r="A58" s="178" t="s">
        <v>268</v>
      </c>
      <c r="B58" s="179">
        <v>2212</v>
      </c>
      <c r="C58" s="179">
        <v>6121</v>
      </c>
      <c r="D58" s="179">
        <v>52</v>
      </c>
      <c r="E58" s="180" t="s">
        <v>269</v>
      </c>
      <c r="F58" s="181">
        <v>3000</v>
      </c>
      <c r="G58" s="182">
        <v>7150000</v>
      </c>
      <c r="H58" s="182"/>
      <c r="I58" s="182">
        <f t="shared" si="7"/>
        <v>7150000</v>
      </c>
      <c r="J58" s="182">
        <v>0</v>
      </c>
      <c r="K58" s="182">
        <v>7149184.52</v>
      </c>
      <c r="L58" s="182">
        <f t="shared" si="6"/>
        <v>7149184.52</v>
      </c>
      <c r="M58" s="182">
        <f t="shared" si="5"/>
        <v>99.98859468531468</v>
      </c>
      <c r="N58" s="182">
        <f t="shared" si="8"/>
        <v>99.98859468531468</v>
      </c>
      <c r="O58" s="191"/>
      <c r="P58" s="184"/>
      <c r="Q58" s="184"/>
      <c r="R58" s="184"/>
      <c r="S58" s="184"/>
      <c r="T58" s="184"/>
      <c r="U58" s="184"/>
      <c r="V58" s="184"/>
    </row>
    <row r="59" spans="1:22" s="185" customFormat="1" ht="15" customHeight="1">
      <c r="A59" s="178" t="s">
        <v>270</v>
      </c>
      <c r="B59" s="179">
        <v>2219</v>
      </c>
      <c r="C59" s="179">
        <v>6121</v>
      </c>
      <c r="D59" s="179">
        <v>53</v>
      </c>
      <c r="E59" s="180" t="s">
        <v>271</v>
      </c>
      <c r="F59" s="181">
        <v>0</v>
      </c>
      <c r="G59" s="182">
        <v>920000</v>
      </c>
      <c r="H59" s="182"/>
      <c r="I59" s="182">
        <f t="shared" si="7"/>
        <v>920000</v>
      </c>
      <c r="J59" s="182">
        <v>0</v>
      </c>
      <c r="K59" s="182">
        <v>915940.98</v>
      </c>
      <c r="L59" s="182">
        <f t="shared" si="6"/>
        <v>915940.98</v>
      </c>
      <c r="M59" s="182">
        <f t="shared" si="5"/>
        <v>99.55880217391304</v>
      </c>
      <c r="N59" s="182">
        <f t="shared" si="8"/>
        <v>99.55880217391304</v>
      </c>
      <c r="O59" s="191"/>
      <c r="P59" s="184"/>
      <c r="Q59" s="184"/>
      <c r="R59" s="184"/>
      <c r="S59" s="184"/>
      <c r="T59" s="184"/>
      <c r="U59" s="184"/>
      <c r="V59" s="184"/>
    </row>
    <row r="60" spans="1:22" s="185" customFormat="1" ht="15" customHeight="1">
      <c r="A60" s="178" t="s">
        <v>272</v>
      </c>
      <c r="B60" s="179">
        <v>3631</v>
      </c>
      <c r="C60" s="179">
        <v>6121</v>
      </c>
      <c r="D60" s="179">
        <v>54</v>
      </c>
      <c r="E60" s="180" t="s">
        <v>273</v>
      </c>
      <c r="F60" s="181">
        <v>0</v>
      </c>
      <c r="G60" s="182">
        <v>694000</v>
      </c>
      <c r="H60" s="182"/>
      <c r="I60" s="182">
        <f t="shared" si="7"/>
        <v>694000</v>
      </c>
      <c r="J60" s="182">
        <v>0</v>
      </c>
      <c r="K60" s="182">
        <v>693743</v>
      </c>
      <c r="L60" s="182">
        <f t="shared" si="6"/>
        <v>693743</v>
      </c>
      <c r="M60" s="182">
        <f t="shared" si="5"/>
        <v>99.96296829971182</v>
      </c>
      <c r="N60" s="182">
        <f t="shared" si="8"/>
        <v>99.96296829971182</v>
      </c>
      <c r="O60" s="191"/>
      <c r="P60" s="184"/>
      <c r="Q60" s="184"/>
      <c r="R60" s="184"/>
      <c r="S60" s="184"/>
      <c r="T60" s="184"/>
      <c r="U60" s="184"/>
      <c r="V60" s="184"/>
    </row>
    <row r="61" spans="1:22" s="185" customFormat="1" ht="15" customHeight="1">
      <c r="A61" s="178" t="s">
        <v>274</v>
      </c>
      <c r="B61" s="179">
        <v>2219</v>
      </c>
      <c r="C61" s="179">
        <v>6121</v>
      </c>
      <c r="D61" s="179">
        <v>55</v>
      </c>
      <c r="E61" s="180" t="s">
        <v>275</v>
      </c>
      <c r="F61" s="181">
        <v>0</v>
      </c>
      <c r="G61" s="182">
        <v>89000</v>
      </c>
      <c r="H61" s="182"/>
      <c r="I61" s="182">
        <f t="shared" si="7"/>
        <v>89000</v>
      </c>
      <c r="J61" s="182">
        <v>0</v>
      </c>
      <c r="K61" s="182">
        <v>88009.9</v>
      </c>
      <c r="L61" s="182">
        <f t="shared" si="6"/>
        <v>88009.9</v>
      </c>
      <c r="M61" s="182">
        <f t="shared" si="5"/>
        <v>98.88752808988764</v>
      </c>
      <c r="N61" s="182">
        <f t="shared" si="8"/>
        <v>98.88752808988764</v>
      </c>
      <c r="O61" s="191"/>
      <c r="P61" s="184"/>
      <c r="Q61" s="184"/>
      <c r="R61" s="184"/>
      <c r="S61" s="184"/>
      <c r="T61" s="184"/>
      <c r="U61" s="184"/>
      <c r="V61" s="184"/>
    </row>
    <row r="62" spans="1:22" s="185" customFormat="1" ht="15" customHeight="1">
      <c r="A62" s="178" t="s">
        <v>276</v>
      </c>
      <c r="B62" s="179">
        <v>2219</v>
      </c>
      <c r="C62" s="179">
        <v>6121</v>
      </c>
      <c r="D62" s="179">
        <v>56</v>
      </c>
      <c r="E62" s="180" t="s">
        <v>277</v>
      </c>
      <c r="F62" s="181">
        <v>144</v>
      </c>
      <c r="G62" s="182">
        <v>4309000</v>
      </c>
      <c r="H62" s="182"/>
      <c r="I62" s="182">
        <f t="shared" si="7"/>
        <v>4309000</v>
      </c>
      <c r="J62" s="182">
        <v>0</v>
      </c>
      <c r="K62" s="182">
        <v>196826</v>
      </c>
      <c r="L62" s="182">
        <f t="shared" si="6"/>
        <v>196826</v>
      </c>
      <c r="M62" s="182">
        <f t="shared" si="5"/>
        <v>4.5677883499651895</v>
      </c>
      <c r="N62" s="182">
        <f t="shared" si="8"/>
        <v>4.5677883499651895</v>
      </c>
      <c r="O62" s="183"/>
      <c r="P62" s="184"/>
      <c r="Q62" s="184"/>
      <c r="R62" s="184"/>
      <c r="S62" s="184"/>
      <c r="T62" s="184"/>
      <c r="U62" s="184"/>
      <c r="V62" s="184"/>
    </row>
    <row r="63" spans="1:22" s="185" customFormat="1" ht="15" customHeight="1">
      <c r="A63" s="178" t="s">
        <v>278</v>
      </c>
      <c r="B63" s="179">
        <v>2212</v>
      </c>
      <c r="C63" s="179">
        <v>6121</v>
      </c>
      <c r="D63" s="179">
        <v>57</v>
      </c>
      <c r="E63" s="192" t="s">
        <v>279</v>
      </c>
      <c r="F63" s="181">
        <v>20</v>
      </c>
      <c r="G63" s="182">
        <v>85000</v>
      </c>
      <c r="H63" s="182"/>
      <c r="I63" s="182">
        <f t="shared" si="7"/>
        <v>85000</v>
      </c>
      <c r="J63" s="182">
        <v>0</v>
      </c>
      <c r="K63" s="182">
        <v>79016</v>
      </c>
      <c r="L63" s="182">
        <f t="shared" si="6"/>
        <v>79016</v>
      </c>
      <c r="M63" s="182">
        <f t="shared" si="5"/>
        <v>92.96</v>
      </c>
      <c r="N63" s="182">
        <f t="shared" si="8"/>
        <v>92.96</v>
      </c>
      <c r="O63" s="183"/>
      <c r="P63" s="184"/>
      <c r="Q63" s="184"/>
      <c r="R63" s="184"/>
      <c r="S63" s="184"/>
      <c r="T63" s="184"/>
      <c r="U63" s="184"/>
      <c r="V63" s="184"/>
    </row>
    <row r="64" spans="1:17" s="185" customFormat="1" ht="15" customHeight="1">
      <c r="A64" s="178" t="s">
        <v>280</v>
      </c>
      <c r="B64" s="179">
        <v>2219</v>
      </c>
      <c r="C64" s="179">
        <v>6121</v>
      </c>
      <c r="D64" s="179">
        <v>58</v>
      </c>
      <c r="E64" s="180" t="s">
        <v>281</v>
      </c>
      <c r="F64" s="181">
        <v>2690</v>
      </c>
      <c r="G64" s="182">
        <v>872500</v>
      </c>
      <c r="H64" s="182"/>
      <c r="I64" s="182">
        <f t="shared" si="7"/>
        <v>872500</v>
      </c>
      <c r="J64" s="182">
        <v>0</v>
      </c>
      <c r="K64" s="182">
        <v>0</v>
      </c>
      <c r="L64" s="182">
        <f t="shared" si="6"/>
        <v>0</v>
      </c>
      <c r="M64" s="182">
        <f t="shared" si="5"/>
        <v>0</v>
      </c>
      <c r="N64" s="182">
        <f t="shared" si="8"/>
        <v>0</v>
      </c>
      <c r="O64" s="183"/>
      <c r="P64" s="184"/>
      <c r="Q64" s="184"/>
    </row>
    <row r="65" spans="1:22" s="190" customFormat="1" ht="15" customHeight="1">
      <c r="A65" s="178" t="s">
        <v>282</v>
      </c>
      <c r="B65" s="179">
        <v>3311</v>
      </c>
      <c r="C65" s="179">
        <v>6121</v>
      </c>
      <c r="D65" s="179">
        <v>59</v>
      </c>
      <c r="E65" s="180" t="s">
        <v>283</v>
      </c>
      <c r="F65" s="181">
        <v>2182</v>
      </c>
      <c r="G65" s="182">
        <v>34378380</v>
      </c>
      <c r="H65" s="182"/>
      <c r="I65" s="182">
        <f t="shared" si="7"/>
        <v>34378380</v>
      </c>
      <c r="J65" s="182">
        <v>0</v>
      </c>
      <c r="K65" s="182">
        <v>34364093.7</v>
      </c>
      <c r="L65" s="182">
        <f t="shared" si="6"/>
        <v>34364093.7</v>
      </c>
      <c r="M65" s="182">
        <f t="shared" si="5"/>
        <v>99.95844394063944</v>
      </c>
      <c r="N65" s="182">
        <f t="shared" si="8"/>
        <v>99.95844394063944</v>
      </c>
      <c r="O65" s="186"/>
      <c r="P65" s="188"/>
      <c r="Q65" s="189"/>
      <c r="R65" s="189"/>
      <c r="S65" s="189"/>
      <c r="T65" s="189"/>
      <c r="U65" s="189"/>
      <c r="V65" s="189"/>
    </row>
    <row r="66" spans="1:22" s="193" customFormat="1" ht="15" customHeight="1">
      <c r="A66" s="178" t="s">
        <v>284</v>
      </c>
      <c r="B66" s="179">
        <v>3311</v>
      </c>
      <c r="C66" s="179">
        <v>6121</v>
      </c>
      <c r="D66" s="179">
        <v>60</v>
      </c>
      <c r="E66" s="180" t="s">
        <v>285</v>
      </c>
      <c r="F66" s="181">
        <v>0</v>
      </c>
      <c r="G66" s="182">
        <v>35000</v>
      </c>
      <c r="H66" s="182"/>
      <c r="I66" s="182">
        <f t="shared" si="7"/>
        <v>35000</v>
      </c>
      <c r="J66" s="182">
        <v>0</v>
      </c>
      <c r="K66" s="182">
        <v>29874</v>
      </c>
      <c r="L66" s="182">
        <f t="shared" si="6"/>
        <v>29874</v>
      </c>
      <c r="M66" s="182">
        <f t="shared" si="5"/>
        <v>85.35428571428571</v>
      </c>
      <c r="N66" s="182">
        <f t="shared" si="8"/>
        <v>85.35428571428571</v>
      </c>
      <c r="O66" s="183"/>
      <c r="P66" s="187"/>
      <c r="Q66" s="187"/>
      <c r="R66" s="187"/>
      <c r="S66" s="187"/>
      <c r="T66" s="187"/>
      <c r="U66" s="187"/>
      <c r="V66" s="187"/>
    </row>
    <row r="67" spans="1:22" s="193" customFormat="1" ht="15" customHeight="1">
      <c r="A67" s="178" t="s">
        <v>286</v>
      </c>
      <c r="B67" s="179">
        <v>3111</v>
      </c>
      <c r="C67" s="179">
        <v>6121</v>
      </c>
      <c r="D67" s="179">
        <v>61</v>
      </c>
      <c r="E67" s="180" t="s">
        <v>287</v>
      </c>
      <c r="F67" s="181">
        <v>0</v>
      </c>
      <c r="G67" s="182">
        <v>83000</v>
      </c>
      <c r="H67" s="182"/>
      <c r="I67" s="182">
        <f t="shared" si="7"/>
        <v>83000</v>
      </c>
      <c r="J67" s="182">
        <v>0</v>
      </c>
      <c r="K67" s="182">
        <v>82993</v>
      </c>
      <c r="L67" s="182">
        <f t="shared" si="6"/>
        <v>82993</v>
      </c>
      <c r="M67" s="182">
        <f t="shared" si="5"/>
        <v>99.99156626506024</v>
      </c>
      <c r="N67" s="182">
        <f t="shared" si="8"/>
        <v>99.99156626506024</v>
      </c>
      <c r="O67" s="183"/>
      <c r="P67" s="187"/>
      <c r="Q67" s="187"/>
      <c r="R67" s="187"/>
      <c r="S67" s="187"/>
      <c r="T67" s="187"/>
      <c r="U67" s="187"/>
      <c r="V67" s="187"/>
    </row>
    <row r="68" spans="1:22" s="193" customFormat="1" ht="15" customHeight="1">
      <c r="A68" s="178" t="s">
        <v>288</v>
      </c>
      <c r="B68" s="179">
        <v>3111</v>
      </c>
      <c r="C68" s="179">
        <v>6121</v>
      </c>
      <c r="D68" s="179">
        <v>62</v>
      </c>
      <c r="E68" s="180" t="s">
        <v>289</v>
      </c>
      <c r="F68" s="181">
        <v>0</v>
      </c>
      <c r="G68" s="182">
        <v>64000</v>
      </c>
      <c r="H68" s="182"/>
      <c r="I68" s="182">
        <f t="shared" si="7"/>
        <v>64000</v>
      </c>
      <c r="J68" s="182">
        <v>0</v>
      </c>
      <c r="K68" s="182">
        <v>63948</v>
      </c>
      <c r="L68" s="182">
        <f t="shared" si="6"/>
        <v>63948</v>
      </c>
      <c r="M68" s="182">
        <f t="shared" si="5"/>
        <v>99.91875</v>
      </c>
      <c r="N68" s="182">
        <f t="shared" si="8"/>
        <v>99.91875</v>
      </c>
      <c r="O68" s="183"/>
      <c r="P68" s="187"/>
      <c r="Q68" s="187"/>
      <c r="R68" s="187"/>
      <c r="S68" s="187"/>
      <c r="T68" s="187"/>
      <c r="U68" s="187"/>
      <c r="V68" s="187"/>
    </row>
    <row r="69" spans="1:22" s="193" customFormat="1" ht="15" customHeight="1">
      <c r="A69" s="178" t="s">
        <v>290</v>
      </c>
      <c r="B69" s="179">
        <v>3111</v>
      </c>
      <c r="C69" s="179">
        <v>6121</v>
      </c>
      <c r="D69" s="179">
        <v>63</v>
      </c>
      <c r="E69" s="180" t="s">
        <v>291</v>
      </c>
      <c r="F69" s="181">
        <v>0</v>
      </c>
      <c r="G69" s="182">
        <v>34000</v>
      </c>
      <c r="H69" s="182"/>
      <c r="I69" s="182">
        <f t="shared" si="7"/>
        <v>34000</v>
      </c>
      <c r="J69" s="182">
        <v>0</v>
      </c>
      <c r="K69" s="182">
        <v>33522</v>
      </c>
      <c r="L69" s="182">
        <f t="shared" si="6"/>
        <v>33522</v>
      </c>
      <c r="M69" s="182">
        <f t="shared" si="5"/>
        <v>98.59411764705882</v>
      </c>
      <c r="N69" s="182">
        <f t="shared" si="8"/>
        <v>98.59411764705882</v>
      </c>
      <c r="O69" s="183"/>
      <c r="P69" s="187"/>
      <c r="Q69" s="187"/>
      <c r="R69" s="187"/>
      <c r="S69" s="187"/>
      <c r="T69" s="187"/>
      <c r="U69" s="187"/>
      <c r="V69" s="187"/>
    </row>
    <row r="70" spans="1:22" s="193" customFormat="1" ht="15" customHeight="1">
      <c r="A70" s="178" t="s">
        <v>292</v>
      </c>
      <c r="B70" s="179">
        <v>2212</v>
      </c>
      <c r="C70" s="179">
        <v>6121</v>
      </c>
      <c r="D70" s="179">
        <v>64</v>
      </c>
      <c r="E70" s="180" t="s">
        <v>293</v>
      </c>
      <c r="F70" s="181">
        <v>0</v>
      </c>
      <c r="G70" s="182">
        <v>54000</v>
      </c>
      <c r="H70" s="182"/>
      <c r="I70" s="182">
        <f t="shared" si="7"/>
        <v>54000</v>
      </c>
      <c r="J70" s="182">
        <v>0</v>
      </c>
      <c r="K70" s="182">
        <v>53550</v>
      </c>
      <c r="L70" s="182">
        <f t="shared" si="6"/>
        <v>53550</v>
      </c>
      <c r="M70" s="182">
        <f t="shared" si="5"/>
        <v>99.16666666666667</v>
      </c>
      <c r="N70" s="182">
        <f t="shared" si="8"/>
        <v>99.16666666666667</v>
      </c>
      <c r="O70" s="183"/>
      <c r="P70" s="187"/>
      <c r="Q70" s="187"/>
      <c r="R70" s="187"/>
      <c r="S70" s="187"/>
      <c r="T70" s="187"/>
      <c r="U70" s="187"/>
      <c r="V70" s="187"/>
    </row>
    <row r="71" spans="1:22" s="193" customFormat="1" ht="15" customHeight="1">
      <c r="A71" s="178" t="s">
        <v>294</v>
      </c>
      <c r="B71" s="179">
        <v>2219</v>
      </c>
      <c r="C71" s="179">
        <v>6121</v>
      </c>
      <c r="D71" s="179">
        <v>65</v>
      </c>
      <c r="E71" s="180" t="s">
        <v>295</v>
      </c>
      <c r="F71" s="181">
        <v>0</v>
      </c>
      <c r="G71" s="182">
        <v>1400000</v>
      </c>
      <c r="H71" s="182"/>
      <c r="I71" s="182">
        <f t="shared" si="7"/>
        <v>1400000</v>
      </c>
      <c r="J71" s="182">
        <v>0</v>
      </c>
      <c r="K71" s="182">
        <v>0</v>
      </c>
      <c r="L71" s="182">
        <f aca="true" t="shared" si="9" ref="L71:L102">J71+K71</f>
        <v>0</v>
      </c>
      <c r="M71" s="182">
        <v>0</v>
      </c>
      <c r="N71" s="182">
        <f t="shared" si="8"/>
        <v>0</v>
      </c>
      <c r="O71" s="183"/>
      <c r="P71" s="187"/>
      <c r="Q71" s="187"/>
      <c r="R71" s="187"/>
      <c r="S71" s="187"/>
      <c r="T71" s="187"/>
      <c r="U71" s="187"/>
      <c r="V71" s="187"/>
    </row>
    <row r="72" spans="1:22" s="193" customFormat="1" ht="15" customHeight="1">
      <c r="A72" s="178" t="s">
        <v>296</v>
      </c>
      <c r="B72" s="179">
        <v>2212</v>
      </c>
      <c r="C72" s="179">
        <v>6121</v>
      </c>
      <c r="D72" s="179">
        <v>66</v>
      </c>
      <c r="E72" s="180" t="s">
        <v>297</v>
      </c>
      <c r="F72" s="181">
        <v>6400</v>
      </c>
      <c r="G72" s="182">
        <v>6149000</v>
      </c>
      <c r="H72" s="181"/>
      <c r="I72" s="182">
        <f aca="true" t="shared" si="10" ref="I72:I103">G72+H72</f>
        <v>6149000</v>
      </c>
      <c r="J72" s="182">
        <v>0</v>
      </c>
      <c r="K72" s="182">
        <v>5535043.8</v>
      </c>
      <c r="L72" s="182">
        <f t="shared" si="9"/>
        <v>5535043.8</v>
      </c>
      <c r="M72" s="182">
        <f>K72/I72*100</f>
        <v>90.0153488372093</v>
      </c>
      <c r="N72" s="182">
        <f t="shared" si="8"/>
        <v>90.0153488372093</v>
      </c>
      <c r="O72" s="183"/>
      <c r="P72" s="187"/>
      <c r="Q72" s="187"/>
      <c r="R72" s="187"/>
      <c r="S72" s="187"/>
      <c r="T72" s="187"/>
      <c r="U72" s="187"/>
      <c r="V72" s="187"/>
    </row>
    <row r="73" spans="1:22" s="193" customFormat="1" ht="15" customHeight="1">
      <c r="A73" s="178" t="s">
        <v>298</v>
      </c>
      <c r="B73" s="179">
        <v>2212</v>
      </c>
      <c r="C73" s="179">
        <v>6121</v>
      </c>
      <c r="D73" s="179">
        <v>67</v>
      </c>
      <c r="E73" s="180" t="s">
        <v>299</v>
      </c>
      <c r="F73" s="181">
        <v>0</v>
      </c>
      <c r="G73" s="182">
        <v>54000</v>
      </c>
      <c r="H73" s="182"/>
      <c r="I73" s="182">
        <f t="shared" si="10"/>
        <v>54000</v>
      </c>
      <c r="J73" s="182">
        <v>0</v>
      </c>
      <c r="K73" s="182">
        <v>53550</v>
      </c>
      <c r="L73" s="182">
        <f t="shared" si="9"/>
        <v>53550</v>
      </c>
      <c r="M73" s="182">
        <f>K73/I73*100</f>
        <v>99.16666666666667</v>
      </c>
      <c r="N73" s="182">
        <f t="shared" si="8"/>
        <v>99.16666666666667</v>
      </c>
      <c r="O73" s="183"/>
      <c r="P73" s="187"/>
      <c r="Q73" s="187"/>
      <c r="R73" s="187"/>
      <c r="S73" s="187"/>
      <c r="T73" s="187"/>
      <c r="U73" s="187"/>
      <c r="V73" s="187"/>
    </row>
    <row r="74" spans="1:22" s="190" customFormat="1" ht="15" customHeight="1">
      <c r="A74" s="178" t="s">
        <v>300</v>
      </c>
      <c r="B74" s="179">
        <v>2219</v>
      </c>
      <c r="C74" s="179">
        <v>6121</v>
      </c>
      <c r="D74" s="179">
        <v>68</v>
      </c>
      <c r="E74" s="180" t="s">
        <v>301</v>
      </c>
      <c r="F74" s="181">
        <v>500</v>
      </c>
      <c r="G74" s="182">
        <v>500000</v>
      </c>
      <c r="H74" s="181"/>
      <c r="I74" s="182">
        <f t="shared" si="10"/>
        <v>500000</v>
      </c>
      <c r="J74" s="182">
        <v>0</v>
      </c>
      <c r="K74" s="182">
        <v>0</v>
      </c>
      <c r="L74" s="182">
        <f t="shared" si="9"/>
        <v>0</v>
      </c>
      <c r="M74" s="182">
        <f>K74/I74*100</f>
        <v>0</v>
      </c>
      <c r="N74" s="182">
        <f t="shared" si="8"/>
        <v>0</v>
      </c>
      <c r="O74" s="194"/>
      <c r="P74" s="188"/>
      <c r="Q74" s="189"/>
      <c r="R74" s="189"/>
      <c r="S74" s="189"/>
      <c r="T74" s="189"/>
      <c r="U74" s="189"/>
      <c r="V74" s="189"/>
    </row>
    <row r="75" spans="1:22" s="190" customFormat="1" ht="15" customHeight="1">
      <c r="A75" s="178" t="s">
        <v>302</v>
      </c>
      <c r="B75" s="179">
        <v>2212</v>
      </c>
      <c r="C75" s="179">
        <v>6121</v>
      </c>
      <c r="D75" s="179">
        <v>69</v>
      </c>
      <c r="E75" s="180" t="s">
        <v>303</v>
      </c>
      <c r="F75" s="181">
        <v>4840</v>
      </c>
      <c r="G75" s="182">
        <v>4840000</v>
      </c>
      <c r="H75" s="181"/>
      <c r="I75" s="182">
        <f t="shared" si="10"/>
        <v>4840000</v>
      </c>
      <c r="J75" s="182">
        <v>0</v>
      </c>
      <c r="K75" s="182">
        <v>4790856.7</v>
      </c>
      <c r="L75" s="182">
        <f t="shared" si="9"/>
        <v>4790856.7</v>
      </c>
      <c r="M75" s="182">
        <f>K75/I75*100</f>
        <v>98.98464256198348</v>
      </c>
      <c r="N75" s="182">
        <f t="shared" si="8"/>
        <v>98.98464256198348</v>
      </c>
      <c r="O75" s="194"/>
      <c r="P75" s="188"/>
      <c r="Q75" s="189"/>
      <c r="R75" s="189"/>
      <c r="S75" s="189"/>
      <c r="T75" s="189"/>
      <c r="U75" s="189"/>
      <c r="V75" s="189"/>
    </row>
    <row r="76" spans="1:22" s="190" customFormat="1" ht="15" customHeight="1">
      <c r="A76" s="178" t="s">
        <v>304</v>
      </c>
      <c r="B76" s="179">
        <v>2212</v>
      </c>
      <c r="C76" s="179">
        <v>6121</v>
      </c>
      <c r="D76" s="179">
        <v>70</v>
      </c>
      <c r="E76" s="180" t="s">
        <v>305</v>
      </c>
      <c r="F76" s="181">
        <v>2000</v>
      </c>
      <c r="G76" s="182">
        <v>0</v>
      </c>
      <c r="H76" s="182"/>
      <c r="I76" s="182">
        <f t="shared" si="10"/>
        <v>0</v>
      </c>
      <c r="J76" s="182">
        <v>0</v>
      </c>
      <c r="K76" s="182">
        <v>0</v>
      </c>
      <c r="L76" s="182">
        <f t="shared" si="9"/>
        <v>0</v>
      </c>
      <c r="M76" s="182">
        <v>0</v>
      </c>
      <c r="N76" s="182">
        <v>0</v>
      </c>
      <c r="O76" s="194"/>
      <c r="P76" s="188"/>
      <c r="Q76" s="189"/>
      <c r="R76" s="189"/>
      <c r="S76" s="189"/>
      <c r="T76" s="189"/>
      <c r="U76" s="189"/>
      <c r="V76" s="189"/>
    </row>
    <row r="77" spans="1:22" s="190" customFormat="1" ht="15" customHeight="1">
      <c r="A77" s="178" t="s">
        <v>306</v>
      </c>
      <c r="B77" s="179">
        <v>2212</v>
      </c>
      <c r="C77" s="179">
        <v>6121</v>
      </c>
      <c r="D77" s="179">
        <v>71</v>
      </c>
      <c r="E77" s="180" t="s">
        <v>307</v>
      </c>
      <c r="F77" s="181">
        <v>200</v>
      </c>
      <c r="G77" s="182">
        <v>222000</v>
      </c>
      <c r="H77" s="182"/>
      <c r="I77" s="182">
        <f t="shared" si="10"/>
        <v>222000</v>
      </c>
      <c r="J77" s="182">
        <v>0</v>
      </c>
      <c r="K77" s="182">
        <f>110670+110670</f>
        <v>221340</v>
      </c>
      <c r="L77" s="182">
        <f t="shared" si="9"/>
        <v>221340</v>
      </c>
      <c r="M77" s="182">
        <f aca="true" t="shared" si="11" ref="M77:M87">K77/I77*100</f>
        <v>99.70270270270271</v>
      </c>
      <c r="N77" s="182">
        <f aca="true" t="shared" si="12" ref="N77:N88">L77/I77*100</f>
        <v>99.70270270270271</v>
      </c>
      <c r="O77" s="194"/>
      <c r="P77" s="188"/>
      <c r="Q77" s="189"/>
      <c r="R77" s="189"/>
      <c r="S77" s="189"/>
      <c r="T77" s="189"/>
      <c r="U77" s="189"/>
      <c r="V77" s="189"/>
    </row>
    <row r="78" spans="1:22" s="190" customFormat="1" ht="15" customHeight="1">
      <c r="A78" s="178" t="s">
        <v>308</v>
      </c>
      <c r="B78" s="179">
        <v>3631</v>
      </c>
      <c r="C78" s="179">
        <v>6121</v>
      </c>
      <c r="D78" s="179">
        <v>72</v>
      </c>
      <c r="E78" s="180" t="s">
        <v>309</v>
      </c>
      <c r="F78" s="181">
        <v>0</v>
      </c>
      <c r="G78" s="182">
        <v>820000</v>
      </c>
      <c r="H78" s="182"/>
      <c r="I78" s="182">
        <f t="shared" si="10"/>
        <v>820000</v>
      </c>
      <c r="J78" s="182">
        <v>0</v>
      </c>
      <c r="K78" s="182">
        <v>819921</v>
      </c>
      <c r="L78" s="182">
        <f t="shared" si="9"/>
        <v>819921</v>
      </c>
      <c r="M78" s="182">
        <f t="shared" si="11"/>
        <v>99.99036585365853</v>
      </c>
      <c r="N78" s="182">
        <f t="shared" si="12"/>
        <v>99.99036585365853</v>
      </c>
      <c r="O78" s="194"/>
      <c r="P78" s="188"/>
      <c r="Q78" s="189"/>
      <c r="R78" s="189"/>
      <c r="S78" s="189"/>
      <c r="T78" s="189"/>
      <c r="U78" s="189"/>
      <c r="V78" s="189"/>
    </row>
    <row r="79" spans="1:22" s="190" customFormat="1" ht="15" customHeight="1">
      <c r="A79" s="178" t="s">
        <v>310</v>
      </c>
      <c r="B79" s="179">
        <v>2212</v>
      </c>
      <c r="C79" s="179">
        <v>6121</v>
      </c>
      <c r="D79" s="179">
        <v>73</v>
      </c>
      <c r="E79" s="180" t="s">
        <v>311</v>
      </c>
      <c r="F79" s="181">
        <v>0</v>
      </c>
      <c r="G79" s="182">
        <v>417000</v>
      </c>
      <c r="H79" s="182"/>
      <c r="I79" s="182">
        <f t="shared" si="10"/>
        <v>417000</v>
      </c>
      <c r="J79" s="182">
        <v>0</v>
      </c>
      <c r="K79" s="182">
        <v>416072</v>
      </c>
      <c r="L79" s="182">
        <f t="shared" si="9"/>
        <v>416072</v>
      </c>
      <c r="M79" s="182">
        <f t="shared" si="11"/>
        <v>99.77745803357314</v>
      </c>
      <c r="N79" s="182">
        <f t="shared" si="12"/>
        <v>99.77745803357314</v>
      </c>
      <c r="O79" s="194"/>
      <c r="P79" s="188"/>
      <c r="Q79" s="189"/>
      <c r="R79" s="189"/>
      <c r="S79" s="189"/>
      <c r="T79" s="189"/>
      <c r="U79" s="189"/>
      <c r="V79" s="189"/>
    </row>
    <row r="80" spans="1:22" s="190" customFormat="1" ht="15" customHeight="1">
      <c r="A80" s="178" t="s">
        <v>312</v>
      </c>
      <c r="B80" s="179">
        <v>2321</v>
      </c>
      <c r="C80" s="179">
        <v>6121</v>
      </c>
      <c r="D80" s="179">
        <v>74</v>
      </c>
      <c r="E80" s="180" t="s">
        <v>313</v>
      </c>
      <c r="F80" s="181">
        <v>802</v>
      </c>
      <c r="G80" s="182">
        <v>842936</v>
      </c>
      <c r="H80" s="182"/>
      <c r="I80" s="182">
        <f t="shared" si="10"/>
        <v>842936</v>
      </c>
      <c r="J80" s="182">
        <v>134574.79</v>
      </c>
      <c r="K80" s="182">
        <v>710188.21</v>
      </c>
      <c r="L80" s="182">
        <f t="shared" si="9"/>
        <v>844763</v>
      </c>
      <c r="M80" s="182">
        <f t="shared" si="11"/>
        <v>84.25173560033026</v>
      </c>
      <c r="N80" s="182">
        <f t="shared" si="12"/>
        <v>100.21674243358927</v>
      </c>
      <c r="O80" s="194"/>
      <c r="P80" s="188"/>
      <c r="Q80" s="189"/>
      <c r="R80" s="189"/>
      <c r="S80" s="189"/>
      <c r="T80" s="189"/>
      <c r="U80" s="189"/>
      <c r="V80" s="189"/>
    </row>
    <row r="81" spans="1:22" s="190" customFormat="1" ht="15" customHeight="1">
      <c r="A81" s="178" t="s">
        <v>314</v>
      </c>
      <c r="B81" s="179">
        <v>2321</v>
      </c>
      <c r="C81" s="179">
        <v>6121</v>
      </c>
      <c r="D81" s="179">
        <v>75</v>
      </c>
      <c r="E81" s="180" t="s">
        <v>315</v>
      </c>
      <c r="F81" s="181">
        <v>500</v>
      </c>
      <c r="G81" s="182">
        <v>1780000</v>
      </c>
      <c r="H81" s="181"/>
      <c r="I81" s="182">
        <f t="shared" si="10"/>
        <v>1780000</v>
      </c>
      <c r="J81" s="182">
        <v>283100</v>
      </c>
      <c r="K81" s="182">
        <v>1490000</v>
      </c>
      <c r="L81" s="182">
        <f t="shared" si="9"/>
        <v>1773100</v>
      </c>
      <c r="M81" s="182">
        <f t="shared" si="11"/>
        <v>83.70786516853933</v>
      </c>
      <c r="N81" s="182">
        <f t="shared" si="12"/>
        <v>99.6123595505618</v>
      </c>
      <c r="O81" s="194"/>
      <c r="P81" s="188"/>
      <c r="Q81" s="189"/>
      <c r="R81" s="189"/>
      <c r="S81" s="189"/>
      <c r="T81" s="189"/>
      <c r="U81" s="189"/>
      <c r="V81" s="189"/>
    </row>
    <row r="82" spans="1:22" s="190" customFormat="1" ht="15" customHeight="1">
      <c r="A82" s="178" t="s">
        <v>316</v>
      </c>
      <c r="B82" s="179">
        <v>3631</v>
      </c>
      <c r="C82" s="179">
        <v>6121</v>
      </c>
      <c r="D82" s="179">
        <v>76</v>
      </c>
      <c r="E82" s="180" t="s">
        <v>317</v>
      </c>
      <c r="F82" s="181">
        <v>0</v>
      </c>
      <c r="G82" s="182">
        <v>54000</v>
      </c>
      <c r="H82" s="182"/>
      <c r="I82" s="182">
        <f t="shared" si="10"/>
        <v>54000</v>
      </c>
      <c r="J82" s="182">
        <v>0</v>
      </c>
      <c r="K82" s="182">
        <v>53550</v>
      </c>
      <c r="L82" s="182">
        <f t="shared" si="9"/>
        <v>53550</v>
      </c>
      <c r="M82" s="182">
        <f t="shared" si="11"/>
        <v>99.16666666666667</v>
      </c>
      <c r="N82" s="182">
        <f t="shared" si="12"/>
        <v>99.16666666666667</v>
      </c>
      <c r="O82" s="194"/>
      <c r="P82" s="188"/>
      <c r="Q82" s="189"/>
      <c r="R82" s="189"/>
      <c r="S82" s="189"/>
      <c r="T82" s="189"/>
      <c r="U82" s="189"/>
      <c r="V82" s="189"/>
    </row>
    <row r="83" spans="1:22" s="190" customFormat="1" ht="15" customHeight="1">
      <c r="A83" s="178" t="s">
        <v>318</v>
      </c>
      <c r="B83" s="179">
        <v>2212</v>
      </c>
      <c r="C83" s="179">
        <v>6121</v>
      </c>
      <c r="D83" s="179">
        <v>77</v>
      </c>
      <c r="E83" s="180" t="s">
        <v>319</v>
      </c>
      <c r="F83" s="181">
        <v>764</v>
      </c>
      <c r="G83" s="182">
        <v>14624000</v>
      </c>
      <c r="H83" s="182"/>
      <c r="I83" s="182">
        <f t="shared" si="10"/>
        <v>14624000</v>
      </c>
      <c r="J83" s="182">
        <v>0</v>
      </c>
      <c r="K83" s="182">
        <v>484922</v>
      </c>
      <c r="L83" s="182">
        <f t="shared" si="9"/>
        <v>484922</v>
      </c>
      <c r="M83" s="182">
        <f t="shared" si="11"/>
        <v>3.315932713347921</v>
      </c>
      <c r="N83" s="182">
        <f t="shared" si="12"/>
        <v>3.315932713347921</v>
      </c>
      <c r="O83" s="195"/>
      <c r="P83" s="188"/>
      <c r="Q83" s="189"/>
      <c r="R83" s="189"/>
      <c r="S83" s="189"/>
      <c r="T83" s="189"/>
      <c r="U83" s="189"/>
      <c r="V83" s="189"/>
    </row>
    <row r="84" spans="1:22" s="190" customFormat="1" ht="15" customHeight="1">
      <c r="A84" s="178" t="s">
        <v>320</v>
      </c>
      <c r="B84" s="179">
        <v>2219</v>
      </c>
      <c r="C84" s="179">
        <v>6121</v>
      </c>
      <c r="D84" s="179">
        <v>78</v>
      </c>
      <c r="E84" s="180" t="s">
        <v>321</v>
      </c>
      <c r="F84" s="181">
        <v>12300</v>
      </c>
      <c r="G84" s="182">
        <v>39650</v>
      </c>
      <c r="H84" s="182"/>
      <c r="I84" s="182">
        <f t="shared" si="10"/>
        <v>39650</v>
      </c>
      <c r="J84" s="182">
        <v>0</v>
      </c>
      <c r="K84" s="182">
        <v>39389</v>
      </c>
      <c r="L84" s="182">
        <f t="shared" si="9"/>
        <v>39389</v>
      </c>
      <c r="M84" s="182">
        <f t="shared" si="11"/>
        <v>99.34174022698613</v>
      </c>
      <c r="N84" s="182">
        <f t="shared" si="12"/>
        <v>99.34174022698613</v>
      </c>
      <c r="O84" s="194"/>
      <c r="P84" s="188"/>
      <c r="Q84" s="189"/>
      <c r="R84" s="189"/>
      <c r="S84" s="189"/>
      <c r="T84" s="189"/>
      <c r="U84" s="189"/>
      <c r="V84" s="189"/>
    </row>
    <row r="85" spans="1:22" s="190" customFormat="1" ht="15" customHeight="1">
      <c r="A85" s="178" t="s">
        <v>322</v>
      </c>
      <c r="B85" s="179">
        <v>3745</v>
      </c>
      <c r="C85" s="179">
        <v>6121</v>
      </c>
      <c r="D85" s="179">
        <v>79</v>
      </c>
      <c r="E85" s="180" t="s">
        <v>323</v>
      </c>
      <c r="F85" s="181">
        <v>710</v>
      </c>
      <c r="G85" s="182">
        <v>700000</v>
      </c>
      <c r="H85" s="182"/>
      <c r="I85" s="182">
        <f t="shared" si="10"/>
        <v>700000</v>
      </c>
      <c r="J85" s="182">
        <v>0</v>
      </c>
      <c r="K85" s="182">
        <v>227745.5</v>
      </c>
      <c r="L85" s="182">
        <f t="shared" si="9"/>
        <v>227745.5</v>
      </c>
      <c r="M85" s="182">
        <f t="shared" si="11"/>
        <v>32.53507142857143</v>
      </c>
      <c r="N85" s="182">
        <f t="shared" si="12"/>
        <v>32.53507142857143</v>
      </c>
      <c r="O85" s="183"/>
      <c r="P85" s="188"/>
      <c r="Q85" s="189"/>
      <c r="R85" s="189"/>
      <c r="S85" s="189"/>
      <c r="T85" s="189"/>
      <c r="U85" s="189"/>
      <c r="V85" s="189"/>
    </row>
    <row r="86" spans="1:22" s="190" customFormat="1" ht="15" customHeight="1">
      <c r="A86" s="178" t="s">
        <v>324</v>
      </c>
      <c r="B86" s="179">
        <v>2212</v>
      </c>
      <c r="C86" s="179">
        <v>6121</v>
      </c>
      <c r="D86" s="179">
        <v>80</v>
      </c>
      <c r="E86" s="180" t="s">
        <v>325</v>
      </c>
      <c r="F86" s="181">
        <v>0</v>
      </c>
      <c r="G86" s="182">
        <v>1000</v>
      </c>
      <c r="H86" s="182"/>
      <c r="I86" s="182">
        <f t="shared" si="10"/>
        <v>1000</v>
      </c>
      <c r="J86" s="182">
        <v>0</v>
      </c>
      <c r="K86" s="182">
        <v>400</v>
      </c>
      <c r="L86" s="182">
        <f t="shared" si="9"/>
        <v>400</v>
      </c>
      <c r="M86" s="182">
        <f t="shared" si="11"/>
        <v>40</v>
      </c>
      <c r="N86" s="182">
        <f t="shared" si="12"/>
        <v>40</v>
      </c>
      <c r="O86" s="183"/>
      <c r="P86" s="188"/>
      <c r="Q86" s="189"/>
      <c r="R86" s="189"/>
      <c r="S86" s="189"/>
      <c r="T86" s="189"/>
      <c r="U86" s="189"/>
      <c r="V86" s="189"/>
    </row>
    <row r="87" spans="1:22" s="190" customFormat="1" ht="15" customHeight="1">
      <c r="A87" s="178" t="s">
        <v>326</v>
      </c>
      <c r="B87" s="179">
        <v>2219</v>
      </c>
      <c r="C87" s="179">
        <v>6121</v>
      </c>
      <c r="D87" s="179">
        <v>81</v>
      </c>
      <c r="E87" s="180" t="s">
        <v>327</v>
      </c>
      <c r="F87" s="181">
        <v>0</v>
      </c>
      <c r="G87" s="182">
        <v>45000</v>
      </c>
      <c r="H87" s="182"/>
      <c r="I87" s="182">
        <f t="shared" si="10"/>
        <v>45000</v>
      </c>
      <c r="J87" s="182">
        <v>0</v>
      </c>
      <c r="K87" s="182">
        <v>44184.7</v>
      </c>
      <c r="L87" s="182">
        <f t="shared" si="9"/>
        <v>44184.7</v>
      </c>
      <c r="M87" s="182">
        <f t="shared" si="11"/>
        <v>98.18822222222222</v>
      </c>
      <c r="N87" s="182">
        <f t="shared" si="12"/>
        <v>98.18822222222222</v>
      </c>
      <c r="O87" s="183"/>
      <c r="P87" s="188"/>
      <c r="Q87" s="189"/>
      <c r="R87" s="189"/>
      <c r="S87" s="189"/>
      <c r="T87" s="189"/>
      <c r="U87" s="189"/>
      <c r="V87" s="189"/>
    </row>
    <row r="88" spans="1:22" s="190" customFormat="1" ht="15" customHeight="1">
      <c r="A88" s="178" t="s">
        <v>328</v>
      </c>
      <c r="B88" s="179">
        <v>3421</v>
      </c>
      <c r="C88" s="179">
        <v>6121</v>
      </c>
      <c r="D88" s="179">
        <v>82</v>
      </c>
      <c r="E88" s="180" t="s">
        <v>329</v>
      </c>
      <c r="F88" s="181">
        <v>0</v>
      </c>
      <c r="G88" s="182">
        <v>65000</v>
      </c>
      <c r="H88" s="182">
        <v>13000</v>
      </c>
      <c r="I88" s="182">
        <f t="shared" si="10"/>
        <v>78000</v>
      </c>
      <c r="J88" s="182">
        <v>12350</v>
      </c>
      <c r="K88" s="182">
        <v>65000</v>
      </c>
      <c r="L88" s="182">
        <f t="shared" si="9"/>
        <v>77350</v>
      </c>
      <c r="M88" s="182">
        <v>0</v>
      </c>
      <c r="N88" s="182">
        <f t="shared" si="12"/>
        <v>99.16666666666667</v>
      </c>
      <c r="O88" s="183"/>
      <c r="P88" s="188"/>
      <c r="Q88" s="189"/>
      <c r="R88" s="189"/>
      <c r="S88" s="189"/>
      <c r="T88" s="189"/>
      <c r="U88" s="189"/>
      <c r="V88" s="189"/>
    </row>
    <row r="89" spans="1:22" s="190" customFormat="1" ht="15" customHeight="1">
      <c r="A89" s="178" t="s">
        <v>330</v>
      </c>
      <c r="B89" s="179">
        <v>3419</v>
      </c>
      <c r="C89" s="179">
        <v>6121</v>
      </c>
      <c r="D89" s="179">
        <v>83</v>
      </c>
      <c r="E89" s="180" t="s">
        <v>331</v>
      </c>
      <c r="F89" s="181">
        <v>2200</v>
      </c>
      <c r="G89" s="182">
        <v>0</v>
      </c>
      <c r="H89" s="182"/>
      <c r="I89" s="182">
        <f t="shared" si="10"/>
        <v>0</v>
      </c>
      <c r="J89" s="182">
        <v>0</v>
      </c>
      <c r="K89" s="182">
        <v>0</v>
      </c>
      <c r="L89" s="182">
        <f t="shared" si="9"/>
        <v>0</v>
      </c>
      <c r="M89" s="182">
        <v>0</v>
      </c>
      <c r="N89" s="182">
        <v>0</v>
      </c>
      <c r="O89" s="196"/>
      <c r="P89" s="188"/>
      <c r="Q89" s="189"/>
      <c r="R89" s="189"/>
      <c r="S89" s="189"/>
      <c r="T89" s="189"/>
      <c r="U89" s="189"/>
      <c r="V89" s="189"/>
    </row>
    <row r="90" spans="1:22" s="190" customFormat="1" ht="15" customHeight="1">
      <c r="A90" s="178" t="s">
        <v>332</v>
      </c>
      <c r="B90" s="179">
        <v>2219</v>
      </c>
      <c r="C90" s="179">
        <v>6121</v>
      </c>
      <c r="D90" s="179">
        <v>84</v>
      </c>
      <c r="E90" s="180" t="s">
        <v>333</v>
      </c>
      <c r="F90" s="181">
        <v>590</v>
      </c>
      <c r="G90" s="182">
        <v>396000</v>
      </c>
      <c r="H90" s="182">
        <v>24990</v>
      </c>
      <c r="I90" s="182">
        <f t="shared" si="10"/>
        <v>420990</v>
      </c>
      <c r="J90" s="182">
        <v>0</v>
      </c>
      <c r="K90" s="182">
        <v>381661.6</v>
      </c>
      <c r="L90" s="182">
        <f t="shared" si="9"/>
        <v>381661.6</v>
      </c>
      <c r="M90" s="182">
        <f aca="true" t="shared" si="13" ref="M90:M103">K90/I90*100</f>
        <v>90.65811539466495</v>
      </c>
      <c r="N90" s="182">
        <f aca="true" t="shared" si="14" ref="N90:N108">L90/I90*100</f>
        <v>90.65811539466495</v>
      </c>
      <c r="O90" s="196"/>
      <c r="P90" s="188"/>
      <c r="Q90" s="189"/>
      <c r="R90" s="189"/>
      <c r="S90" s="189"/>
      <c r="T90" s="189"/>
      <c r="U90" s="189"/>
      <c r="V90" s="189"/>
    </row>
    <row r="91" spans="1:22" s="190" customFormat="1" ht="15" customHeight="1">
      <c r="A91" s="178" t="s">
        <v>334</v>
      </c>
      <c r="B91" s="179">
        <v>3421</v>
      </c>
      <c r="C91" s="179">
        <v>6121</v>
      </c>
      <c r="D91" s="179">
        <v>85</v>
      </c>
      <c r="E91" s="180" t="s">
        <v>335</v>
      </c>
      <c r="F91" s="181">
        <v>0</v>
      </c>
      <c r="G91" s="182">
        <v>201422</v>
      </c>
      <c r="H91" s="182"/>
      <c r="I91" s="182">
        <f t="shared" si="10"/>
        <v>201422</v>
      </c>
      <c r="J91" s="182">
        <v>223.58</v>
      </c>
      <c r="K91" s="182">
        <v>64946.42</v>
      </c>
      <c r="L91" s="182">
        <f t="shared" si="9"/>
        <v>65170</v>
      </c>
      <c r="M91" s="182">
        <f t="shared" si="13"/>
        <v>32.243955476561645</v>
      </c>
      <c r="N91" s="182">
        <f t="shared" si="14"/>
        <v>32.3549562609844</v>
      </c>
      <c r="O91" s="196"/>
      <c r="P91" s="188"/>
      <c r="Q91" s="189"/>
      <c r="R91" s="189"/>
      <c r="S91" s="189"/>
      <c r="T91" s="189"/>
      <c r="U91" s="189"/>
      <c r="V91" s="189"/>
    </row>
    <row r="92" spans="1:22" s="190" customFormat="1" ht="15" customHeight="1">
      <c r="A92" s="178" t="s">
        <v>336</v>
      </c>
      <c r="B92" s="179">
        <v>2219</v>
      </c>
      <c r="C92" s="179">
        <v>6121</v>
      </c>
      <c r="D92" s="179">
        <v>86</v>
      </c>
      <c r="E92" s="180" t="s">
        <v>337</v>
      </c>
      <c r="F92" s="181">
        <v>0</v>
      </c>
      <c r="G92" s="182">
        <v>8200</v>
      </c>
      <c r="H92" s="182"/>
      <c r="I92" s="182">
        <f t="shared" si="10"/>
        <v>8200</v>
      </c>
      <c r="J92" s="182">
        <v>0</v>
      </c>
      <c r="K92" s="182">
        <v>8200</v>
      </c>
      <c r="L92" s="182">
        <f t="shared" si="9"/>
        <v>8200</v>
      </c>
      <c r="M92" s="182">
        <f t="shared" si="13"/>
        <v>100</v>
      </c>
      <c r="N92" s="182">
        <f t="shared" si="14"/>
        <v>100</v>
      </c>
      <c r="O92" s="196"/>
      <c r="P92" s="188"/>
      <c r="Q92" s="189"/>
      <c r="R92" s="189"/>
      <c r="S92" s="189"/>
      <c r="T92" s="189"/>
      <c r="U92" s="189"/>
      <c r="V92" s="189"/>
    </row>
    <row r="93" spans="1:22" s="190" customFormat="1" ht="15" customHeight="1">
      <c r="A93" s="178" t="s">
        <v>338</v>
      </c>
      <c r="B93" s="179">
        <v>2219</v>
      </c>
      <c r="C93" s="179">
        <v>6121</v>
      </c>
      <c r="D93" s="179">
        <v>87</v>
      </c>
      <c r="E93" s="180" t="s">
        <v>339</v>
      </c>
      <c r="F93" s="181">
        <v>0</v>
      </c>
      <c r="G93" s="182">
        <v>11000</v>
      </c>
      <c r="H93" s="182"/>
      <c r="I93" s="182">
        <f t="shared" si="10"/>
        <v>11000</v>
      </c>
      <c r="J93" s="182">
        <v>0</v>
      </c>
      <c r="K93" s="182">
        <v>10847</v>
      </c>
      <c r="L93" s="182">
        <f t="shared" si="9"/>
        <v>10847</v>
      </c>
      <c r="M93" s="182">
        <f t="shared" si="13"/>
        <v>98.60909090909091</v>
      </c>
      <c r="N93" s="182">
        <f t="shared" si="14"/>
        <v>98.60909090909091</v>
      </c>
      <c r="O93" s="196"/>
      <c r="P93" s="188"/>
      <c r="Q93" s="189"/>
      <c r="R93" s="189"/>
      <c r="S93" s="189"/>
      <c r="T93" s="189"/>
      <c r="U93" s="189"/>
      <c r="V93" s="189"/>
    </row>
    <row r="94" spans="1:22" s="190" customFormat="1" ht="15" customHeight="1">
      <c r="A94" s="178" t="s">
        <v>340</v>
      </c>
      <c r="B94" s="179">
        <v>2321</v>
      </c>
      <c r="C94" s="179">
        <v>6121</v>
      </c>
      <c r="D94" s="179">
        <v>88</v>
      </c>
      <c r="E94" s="180" t="s">
        <v>341</v>
      </c>
      <c r="F94" s="181">
        <v>0</v>
      </c>
      <c r="G94" s="182">
        <v>25000</v>
      </c>
      <c r="H94" s="182"/>
      <c r="I94" s="182">
        <f t="shared" si="10"/>
        <v>25000</v>
      </c>
      <c r="J94" s="182">
        <v>0</v>
      </c>
      <c r="K94" s="182">
        <v>24990</v>
      </c>
      <c r="L94" s="182">
        <f t="shared" si="9"/>
        <v>24990</v>
      </c>
      <c r="M94" s="182">
        <f t="shared" si="13"/>
        <v>99.96000000000001</v>
      </c>
      <c r="N94" s="182">
        <f t="shared" si="14"/>
        <v>99.96000000000001</v>
      </c>
      <c r="O94" s="196"/>
      <c r="P94" s="188"/>
      <c r="Q94" s="189"/>
      <c r="R94" s="189"/>
      <c r="S94" s="189"/>
      <c r="T94" s="189"/>
      <c r="U94" s="189"/>
      <c r="V94" s="189"/>
    </row>
    <row r="95" spans="1:22" s="190" customFormat="1" ht="15" customHeight="1">
      <c r="A95" s="178" t="s">
        <v>342</v>
      </c>
      <c r="B95" s="179">
        <v>2321</v>
      </c>
      <c r="C95" s="179">
        <v>6121</v>
      </c>
      <c r="D95" s="179">
        <v>89</v>
      </c>
      <c r="E95" s="180" t="s">
        <v>343</v>
      </c>
      <c r="F95" s="181">
        <v>800</v>
      </c>
      <c r="G95" s="182">
        <v>294000</v>
      </c>
      <c r="H95" s="182"/>
      <c r="I95" s="182">
        <f t="shared" si="10"/>
        <v>294000</v>
      </c>
      <c r="J95" s="182">
        <v>43693</v>
      </c>
      <c r="K95" s="182">
        <v>234464</v>
      </c>
      <c r="L95" s="182">
        <f t="shared" si="9"/>
        <v>278157</v>
      </c>
      <c r="M95" s="182">
        <f t="shared" si="13"/>
        <v>79.74965986394558</v>
      </c>
      <c r="N95" s="182">
        <f t="shared" si="14"/>
        <v>94.61122448979592</v>
      </c>
      <c r="O95" s="183"/>
      <c r="P95" s="188"/>
      <c r="Q95" s="189"/>
      <c r="R95" s="189"/>
      <c r="S95" s="189"/>
      <c r="T95" s="189"/>
      <c r="U95" s="189"/>
      <c r="V95" s="189"/>
    </row>
    <row r="96" spans="1:22" s="190" customFormat="1" ht="15" customHeight="1">
      <c r="A96" s="178" t="s">
        <v>344</v>
      </c>
      <c r="B96" s="179">
        <v>6409</v>
      </c>
      <c r="C96" s="179">
        <v>6121</v>
      </c>
      <c r="D96" s="179">
        <v>90</v>
      </c>
      <c r="E96" s="180" t="s">
        <v>345</v>
      </c>
      <c r="F96" s="181">
        <v>1500</v>
      </c>
      <c r="G96" s="182">
        <v>279000</v>
      </c>
      <c r="H96" s="182"/>
      <c r="I96" s="182">
        <f t="shared" si="10"/>
        <v>279000</v>
      </c>
      <c r="J96" s="182">
        <v>0</v>
      </c>
      <c r="K96" s="182">
        <v>0</v>
      </c>
      <c r="L96" s="182">
        <f t="shared" si="9"/>
        <v>0</v>
      </c>
      <c r="M96" s="182">
        <f t="shared" si="13"/>
        <v>0</v>
      </c>
      <c r="N96" s="182">
        <f t="shared" si="14"/>
        <v>0</v>
      </c>
      <c r="O96" s="183"/>
      <c r="P96" s="188"/>
      <c r="Q96" s="189"/>
      <c r="R96" s="189"/>
      <c r="S96" s="189"/>
      <c r="T96" s="189"/>
      <c r="U96" s="189"/>
      <c r="V96" s="189"/>
    </row>
    <row r="97" spans="1:22" s="190" customFormat="1" ht="15" customHeight="1">
      <c r="A97" s="178" t="s">
        <v>346</v>
      </c>
      <c r="B97" s="179">
        <v>2212</v>
      </c>
      <c r="C97" s="179">
        <v>6121</v>
      </c>
      <c r="D97" s="179">
        <v>91</v>
      </c>
      <c r="E97" s="180" t="s">
        <v>347</v>
      </c>
      <c r="F97" s="181">
        <v>472</v>
      </c>
      <c r="G97" s="182">
        <v>5667000</v>
      </c>
      <c r="H97" s="182"/>
      <c r="I97" s="182">
        <f t="shared" si="10"/>
        <v>5667000</v>
      </c>
      <c r="J97" s="182">
        <v>0</v>
      </c>
      <c r="K97" s="182">
        <v>307449.6</v>
      </c>
      <c r="L97" s="182">
        <f t="shared" si="9"/>
        <v>307449.6</v>
      </c>
      <c r="M97" s="182">
        <f t="shared" si="13"/>
        <v>5.425262043409211</v>
      </c>
      <c r="N97" s="182">
        <f t="shared" si="14"/>
        <v>5.425262043409211</v>
      </c>
      <c r="O97" s="186"/>
      <c r="P97" s="188"/>
      <c r="Q97" s="189"/>
      <c r="R97" s="189"/>
      <c r="S97" s="189"/>
      <c r="T97" s="189"/>
      <c r="U97" s="189"/>
      <c r="V97" s="189"/>
    </row>
    <row r="98" spans="1:22" s="190" customFormat="1" ht="21" customHeight="1">
      <c r="A98" s="178" t="s">
        <v>348</v>
      </c>
      <c r="B98" s="179">
        <v>2212</v>
      </c>
      <c r="C98" s="179">
        <v>6121</v>
      </c>
      <c r="D98" s="179">
        <v>92</v>
      </c>
      <c r="E98" s="180" t="s">
        <v>349</v>
      </c>
      <c r="F98" s="181">
        <v>20</v>
      </c>
      <c r="G98" s="182">
        <v>80000</v>
      </c>
      <c r="H98" s="182">
        <v>1000</v>
      </c>
      <c r="I98" s="182">
        <f t="shared" si="10"/>
        <v>81000</v>
      </c>
      <c r="J98" s="182">
        <v>0</v>
      </c>
      <c r="K98" s="182">
        <v>80031.5</v>
      </c>
      <c r="L98" s="182">
        <f t="shared" si="9"/>
        <v>80031.5</v>
      </c>
      <c r="M98" s="182">
        <f t="shared" si="13"/>
        <v>98.80432098765432</v>
      </c>
      <c r="N98" s="182">
        <f t="shared" si="14"/>
        <v>98.80432098765432</v>
      </c>
      <c r="O98" s="183"/>
      <c r="P98" s="188"/>
      <c r="Q98" s="189"/>
      <c r="R98" s="189"/>
      <c r="S98" s="189"/>
      <c r="T98" s="189"/>
      <c r="U98" s="189"/>
      <c r="V98" s="189"/>
    </row>
    <row r="99" spans="1:22" s="190" customFormat="1" ht="15" customHeight="1">
      <c r="A99" s="178" t="s">
        <v>350</v>
      </c>
      <c r="B99" s="179">
        <v>2333</v>
      </c>
      <c r="C99" s="179">
        <v>6121</v>
      </c>
      <c r="D99" s="179">
        <v>93</v>
      </c>
      <c r="E99" s="180" t="s">
        <v>351</v>
      </c>
      <c r="F99" s="181">
        <v>1000</v>
      </c>
      <c r="G99" s="182">
        <v>677000</v>
      </c>
      <c r="H99" s="182">
        <v>-193000</v>
      </c>
      <c r="I99" s="182">
        <f t="shared" si="10"/>
        <v>484000</v>
      </c>
      <c r="J99" s="182">
        <v>0</v>
      </c>
      <c r="K99" s="182">
        <v>0</v>
      </c>
      <c r="L99" s="182">
        <f t="shared" si="9"/>
        <v>0</v>
      </c>
      <c r="M99" s="182">
        <f t="shared" si="13"/>
        <v>0</v>
      </c>
      <c r="N99" s="182">
        <f t="shared" si="14"/>
        <v>0</v>
      </c>
      <c r="O99" s="183"/>
      <c r="P99" s="188"/>
      <c r="Q99" s="189"/>
      <c r="R99" s="189"/>
      <c r="S99" s="189"/>
      <c r="T99" s="189"/>
      <c r="U99" s="189"/>
      <c r="V99" s="189"/>
    </row>
    <row r="100" spans="1:22" s="190" customFormat="1" ht="15" customHeight="1">
      <c r="A100" s="178" t="s">
        <v>352</v>
      </c>
      <c r="B100" s="179">
        <v>2310</v>
      </c>
      <c r="C100" s="179">
        <v>6121</v>
      </c>
      <c r="D100" s="179">
        <v>94</v>
      </c>
      <c r="E100" s="180" t="s">
        <v>353</v>
      </c>
      <c r="F100" s="181">
        <v>1200</v>
      </c>
      <c r="G100" s="182">
        <v>1200000</v>
      </c>
      <c r="H100" s="181"/>
      <c r="I100" s="182">
        <f t="shared" si="10"/>
        <v>1200000</v>
      </c>
      <c r="J100" s="182">
        <v>187530</v>
      </c>
      <c r="K100" s="182">
        <v>987000</v>
      </c>
      <c r="L100" s="182">
        <f t="shared" si="9"/>
        <v>1174530</v>
      </c>
      <c r="M100" s="182">
        <f t="shared" si="13"/>
        <v>82.25</v>
      </c>
      <c r="N100" s="182">
        <f t="shared" si="14"/>
        <v>97.8775</v>
      </c>
      <c r="O100" s="183"/>
      <c r="P100" s="188"/>
      <c r="Q100" s="189"/>
      <c r="R100" s="189"/>
      <c r="S100" s="189"/>
      <c r="T100" s="189"/>
      <c r="U100" s="189"/>
      <c r="V100" s="189"/>
    </row>
    <row r="101" spans="1:22" s="190" customFormat="1" ht="15" customHeight="1">
      <c r="A101" s="178" t="s">
        <v>354</v>
      </c>
      <c r="B101" s="179">
        <v>2212</v>
      </c>
      <c r="C101" s="179">
        <v>6121</v>
      </c>
      <c r="D101" s="179">
        <v>95</v>
      </c>
      <c r="E101" s="180" t="s">
        <v>355</v>
      </c>
      <c r="F101" s="181">
        <v>0</v>
      </c>
      <c r="G101" s="182">
        <v>50000</v>
      </c>
      <c r="H101" s="182"/>
      <c r="I101" s="182">
        <f t="shared" si="10"/>
        <v>50000</v>
      </c>
      <c r="J101" s="182">
        <v>0</v>
      </c>
      <c r="K101" s="182">
        <v>0</v>
      </c>
      <c r="L101" s="182">
        <f t="shared" si="9"/>
        <v>0</v>
      </c>
      <c r="M101" s="182">
        <f t="shared" si="13"/>
        <v>0</v>
      </c>
      <c r="N101" s="182">
        <f t="shared" si="14"/>
        <v>0</v>
      </c>
      <c r="O101" s="183"/>
      <c r="P101" s="188"/>
      <c r="Q101" s="189"/>
      <c r="R101" s="189"/>
      <c r="S101" s="189"/>
      <c r="T101" s="189"/>
      <c r="U101" s="189"/>
      <c r="V101" s="189"/>
    </row>
    <row r="102" spans="1:22" s="190" customFormat="1" ht="15" customHeight="1">
      <c r="A102" s="178" t="s">
        <v>356</v>
      </c>
      <c r="B102" s="179">
        <v>2321</v>
      </c>
      <c r="C102" s="179">
        <v>6121</v>
      </c>
      <c r="D102" s="179">
        <v>96</v>
      </c>
      <c r="E102" s="180" t="s">
        <v>357</v>
      </c>
      <c r="F102" s="181">
        <v>100</v>
      </c>
      <c r="G102" s="182">
        <v>110000</v>
      </c>
      <c r="H102" s="182"/>
      <c r="I102" s="182">
        <f t="shared" si="10"/>
        <v>110000</v>
      </c>
      <c r="J102" s="182">
        <v>0</v>
      </c>
      <c r="K102" s="182">
        <v>5700</v>
      </c>
      <c r="L102" s="182">
        <f t="shared" si="9"/>
        <v>5700</v>
      </c>
      <c r="M102" s="182">
        <f t="shared" si="13"/>
        <v>5.181818181818182</v>
      </c>
      <c r="N102" s="182">
        <f t="shared" si="14"/>
        <v>5.181818181818182</v>
      </c>
      <c r="O102" s="183"/>
      <c r="P102" s="188"/>
      <c r="Q102" s="189"/>
      <c r="R102" s="189"/>
      <c r="S102" s="189"/>
      <c r="T102" s="189"/>
      <c r="U102" s="189"/>
      <c r="V102" s="189"/>
    </row>
    <row r="103" spans="1:22" s="190" customFormat="1" ht="15" customHeight="1">
      <c r="A103" s="178" t="s">
        <v>356</v>
      </c>
      <c r="B103" s="179">
        <v>2321</v>
      </c>
      <c r="C103" s="179">
        <v>6130</v>
      </c>
      <c r="D103" s="179">
        <v>97</v>
      </c>
      <c r="E103" s="180" t="s">
        <v>357</v>
      </c>
      <c r="F103" s="181">
        <v>0</v>
      </c>
      <c r="G103" s="182">
        <v>25000</v>
      </c>
      <c r="H103" s="182"/>
      <c r="I103" s="182">
        <f t="shared" si="10"/>
        <v>25000</v>
      </c>
      <c r="J103" s="182">
        <v>0</v>
      </c>
      <c r="K103" s="182">
        <v>25000</v>
      </c>
      <c r="L103" s="182">
        <f>J103+K103</f>
        <v>25000</v>
      </c>
      <c r="M103" s="182">
        <f t="shared" si="13"/>
        <v>100</v>
      </c>
      <c r="N103" s="182">
        <f t="shared" si="14"/>
        <v>100</v>
      </c>
      <c r="O103" s="183"/>
      <c r="P103" s="188"/>
      <c r="Q103" s="189"/>
      <c r="R103" s="189"/>
      <c r="S103" s="189"/>
      <c r="T103" s="189"/>
      <c r="U103" s="189"/>
      <c r="V103" s="189"/>
    </row>
    <row r="104" spans="1:22" s="190" customFormat="1" ht="14.25" customHeight="1">
      <c r="A104" s="178" t="s">
        <v>358</v>
      </c>
      <c r="B104" s="179">
        <v>2321</v>
      </c>
      <c r="C104" s="179">
        <v>6121</v>
      </c>
      <c r="D104" s="179">
        <v>98</v>
      </c>
      <c r="E104" s="180" t="s">
        <v>359</v>
      </c>
      <c r="F104" s="181">
        <v>50000</v>
      </c>
      <c r="G104" s="182">
        <v>216452161.36</v>
      </c>
      <c r="H104" s="182"/>
      <c r="I104" s="182">
        <f>G104+H104</f>
        <v>216452161.36</v>
      </c>
      <c r="J104" s="182">
        <f>71175440.7+238267.6</f>
        <v>71413708.3</v>
      </c>
      <c r="K104" s="182">
        <v>126207524.64</v>
      </c>
      <c r="L104" s="182">
        <f>J104+K104</f>
        <v>197621232.94</v>
      </c>
      <c r="M104" s="182">
        <f>L104/I104*100</f>
        <v>91.30018924196341</v>
      </c>
      <c r="N104" s="182">
        <f t="shared" si="14"/>
        <v>91.30018924196341</v>
      </c>
      <c r="O104" s="183"/>
      <c r="P104" s="197"/>
      <c r="Q104" s="198"/>
      <c r="R104" s="198"/>
      <c r="S104" s="198"/>
      <c r="T104" s="198"/>
      <c r="U104" s="198"/>
      <c r="V104" s="189"/>
    </row>
    <row r="105" spans="1:22" s="190" customFormat="1" ht="24" customHeight="1">
      <c r="A105" s="178" t="s">
        <v>358</v>
      </c>
      <c r="B105" s="179">
        <v>2321</v>
      </c>
      <c r="C105" s="179">
        <v>6121</v>
      </c>
      <c r="D105" s="179">
        <v>99</v>
      </c>
      <c r="E105" s="180" t="s">
        <v>359</v>
      </c>
      <c r="F105" s="181">
        <v>0</v>
      </c>
      <c r="G105" s="182">
        <v>9069315</v>
      </c>
      <c r="H105" s="182">
        <f>1100074+726689</f>
        <v>1826763</v>
      </c>
      <c r="I105" s="182">
        <v>8637528</v>
      </c>
      <c r="J105" s="182">
        <v>0</v>
      </c>
      <c r="K105" s="182">
        <v>8637528</v>
      </c>
      <c r="L105" s="182">
        <f>J105+K105</f>
        <v>8637528</v>
      </c>
      <c r="M105" s="182">
        <f>K105/I105*100</f>
        <v>100</v>
      </c>
      <c r="N105" s="182">
        <f t="shared" si="14"/>
        <v>100</v>
      </c>
      <c r="O105" s="199" t="s">
        <v>360</v>
      </c>
      <c r="P105" s="197"/>
      <c r="Q105" s="198"/>
      <c r="R105" s="198"/>
      <c r="S105" s="198"/>
      <c r="T105" s="198"/>
      <c r="U105" s="198"/>
      <c r="V105" s="189"/>
    </row>
    <row r="106" spans="1:22" s="190" customFormat="1" ht="25.5" customHeight="1">
      <c r="A106" s="178" t="s">
        <v>358</v>
      </c>
      <c r="B106" s="179">
        <v>2321</v>
      </c>
      <c r="C106" s="179">
        <v>6121</v>
      </c>
      <c r="D106" s="179">
        <v>100</v>
      </c>
      <c r="E106" s="180" t="s">
        <v>359</v>
      </c>
      <c r="F106" s="181">
        <v>0</v>
      </c>
      <c r="G106" s="182"/>
      <c r="H106" s="182"/>
      <c r="I106" s="182">
        <v>2258550</v>
      </c>
      <c r="J106" s="182">
        <v>0</v>
      </c>
      <c r="K106" s="182">
        <v>2258550</v>
      </c>
      <c r="L106" s="182">
        <f>J106+K106</f>
        <v>2258550</v>
      </c>
      <c r="M106" s="182"/>
      <c r="N106" s="182">
        <f t="shared" si="14"/>
        <v>100</v>
      </c>
      <c r="O106" s="199" t="s">
        <v>361</v>
      </c>
      <c r="P106" s="197"/>
      <c r="Q106" s="198"/>
      <c r="R106" s="198"/>
      <c r="S106" s="198"/>
      <c r="T106" s="198"/>
      <c r="U106" s="198"/>
      <c r="V106" s="189"/>
    </row>
    <row r="107" spans="1:22" s="190" customFormat="1" ht="15" customHeight="1">
      <c r="A107" s="178" t="s">
        <v>362</v>
      </c>
      <c r="B107" s="179">
        <v>2321</v>
      </c>
      <c r="C107" s="179">
        <v>6121</v>
      </c>
      <c r="D107" s="179">
        <v>101</v>
      </c>
      <c r="E107" s="180" t="s">
        <v>359</v>
      </c>
      <c r="F107" s="181">
        <v>0</v>
      </c>
      <c r="G107" s="182">
        <v>6496885</v>
      </c>
      <c r="H107" s="182">
        <f>1222304+1070631+807432</f>
        <v>3100367</v>
      </c>
      <c r="I107" s="182">
        <f>G107+H107</f>
        <v>9597252</v>
      </c>
      <c r="J107" s="182">
        <v>0</v>
      </c>
      <c r="K107" s="182">
        <v>9597252</v>
      </c>
      <c r="L107" s="182">
        <f>J107+K107</f>
        <v>9597252</v>
      </c>
      <c r="M107" s="182">
        <f>K107/I107*100</f>
        <v>100</v>
      </c>
      <c r="N107" s="182">
        <f t="shared" si="14"/>
        <v>100</v>
      </c>
      <c r="O107" s="186" t="s">
        <v>363</v>
      </c>
      <c r="P107" s="197"/>
      <c r="Q107" s="198"/>
      <c r="R107" s="198"/>
      <c r="S107" s="198"/>
      <c r="T107" s="198"/>
      <c r="U107" s="198"/>
      <c r="V107" s="189"/>
    </row>
    <row r="108" spans="1:22" s="190" customFormat="1" ht="26.25" customHeight="1">
      <c r="A108" s="178" t="s">
        <v>358</v>
      </c>
      <c r="B108" s="179">
        <v>2321</v>
      </c>
      <c r="C108" s="179">
        <v>6121</v>
      </c>
      <c r="D108" s="179">
        <v>102</v>
      </c>
      <c r="E108" s="180" t="s">
        <v>359</v>
      </c>
      <c r="F108" s="181">
        <v>0</v>
      </c>
      <c r="G108" s="182">
        <v>168342344.7</v>
      </c>
      <c r="H108" s="182"/>
      <c r="I108" s="182">
        <v>183822719.93</v>
      </c>
      <c r="J108" s="182">
        <v>0</v>
      </c>
      <c r="K108" s="182">
        <v>183822719.93</v>
      </c>
      <c r="L108" s="182">
        <f aca="true" t="shared" si="15" ref="L108:L139">K108</f>
        <v>183822719.93</v>
      </c>
      <c r="M108" s="182">
        <f>K108/I108*100</f>
        <v>100</v>
      </c>
      <c r="N108" s="182">
        <f t="shared" si="14"/>
        <v>100</v>
      </c>
      <c r="O108" s="186" t="s">
        <v>364</v>
      </c>
      <c r="P108" s="197"/>
      <c r="Q108" s="198"/>
      <c r="R108" s="198"/>
      <c r="S108" s="198"/>
      <c r="T108" s="198"/>
      <c r="U108" s="198"/>
      <c r="V108" s="189"/>
    </row>
    <row r="109" spans="1:22" s="185" customFormat="1" ht="15" customHeight="1">
      <c r="A109" s="178" t="s">
        <v>365</v>
      </c>
      <c r="B109" s="179">
        <v>6171</v>
      </c>
      <c r="C109" s="179">
        <v>6121</v>
      </c>
      <c r="D109" s="179">
        <v>103</v>
      </c>
      <c r="E109" s="180" t="s">
        <v>366</v>
      </c>
      <c r="F109" s="181">
        <v>0</v>
      </c>
      <c r="G109" s="182">
        <v>200000</v>
      </c>
      <c r="H109" s="182">
        <v>-200000</v>
      </c>
      <c r="I109" s="182">
        <f aca="true" t="shared" si="16" ref="I109:I120">G109+H109</f>
        <v>0</v>
      </c>
      <c r="J109" s="182">
        <v>0</v>
      </c>
      <c r="K109" s="182">
        <v>0</v>
      </c>
      <c r="L109" s="182">
        <f t="shared" si="15"/>
        <v>0</v>
      </c>
      <c r="M109" s="182">
        <v>0</v>
      </c>
      <c r="N109" s="182">
        <v>0</v>
      </c>
      <c r="O109" s="183"/>
      <c r="P109" s="187"/>
      <c r="Q109" s="187"/>
      <c r="R109" s="187"/>
      <c r="S109" s="187"/>
      <c r="T109" s="187"/>
      <c r="U109" s="187"/>
      <c r="V109" s="184"/>
    </row>
    <row r="110" spans="1:22" s="190" customFormat="1" ht="14.25" customHeight="1">
      <c r="A110" s="178" t="s">
        <v>367</v>
      </c>
      <c r="B110" s="179">
        <v>2219</v>
      </c>
      <c r="C110" s="179">
        <v>6121</v>
      </c>
      <c r="D110" s="179">
        <v>104</v>
      </c>
      <c r="E110" s="180" t="s">
        <v>368</v>
      </c>
      <c r="F110" s="181">
        <v>0</v>
      </c>
      <c r="G110" s="182">
        <v>508000</v>
      </c>
      <c r="H110" s="182"/>
      <c r="I110" s="182">
        <f t="shared" si="16"/>
        <v>508000</v>
      </c>
      <c r="J110" s="182">
        <v>0</v>
      </c>
      <c r="K110" s="182">
        <v>446456</v>
      </c>
      <c r="L110" s="182">
        <f t="shared" si="15"/>
        <v>446456</v>
      </c>
      <c r="M110" s="182">
        <f aca="true" t="shared" si="17" ref="M110:M119">K110/I110*100</f>
        <v>87.88503937007874</v>
      </c>
      <c r="N110" s="182">
        <f aca="true" t="shared" si="18" ref="N110:N127">L110/I110*100</f>
        <v>87.88503937007874</v>
      </c>
      <c r="O110" s="186"/>
      <c r="P110" s="197"/>
      <c r="Q110" s="198"/>
      <c r="R110" s="198"/>
      <c r="S110" s="198"/>
      <c r="T110" s="198"/>
      <c r="U110" s="198"/>
      <c r="V110" s="189"/>
    </row>
    <row r="111" spans="1:22" s="190" customFormat="1" ht="15" customHeight="1">
      <c r="A111" s="178" t="s">
        <v>369</v>
      </c>
      <c r="B111" s="179">
        <v>2221</v>
      </c>
      <c r="C111" s="179">
        <v>6121</v>
      </c>
      <c r="D111" s="179">
        <v>105</v>
      </c>
      <c r="E111" s="180" t="s">
        <v>370</v>
      </c>
      <c r="F111" s="181">
        <v>3076</v>
      </c>
      <c r="G111" s="182">
        <v>850426</v>
      </c>
      <c r="H111" s="182"/>
      <c r="I111" s="182">
        <f t="shared" si="16"/>
        <v>850426</v>
      </c>
      <c r="J111" s="182">
        <v>117505.3</v>
      </c>
      <c r="K111" s="182">
        <v>702298.4</v>
      </c>
      <c r="L111" s="182">
        <f t="shared" si="15"/>
        <v>702298.4</v>
      </c>
      <c r="M111" s="182">
        <f t="shared" si="17"/>
        <v>82.58195304470935</v>
      </c>
      <c r="N111" s="182">
        <f t="shared" si="18"/>
        <v>82.58195304470935</v>
      </c>
      <c r="O111" s="186"/>
      <c r="P111" s="188"/>
      <c r="Q111" s="189"/>
      <c r="R111" s="189"/>
      <c r="S111" s="189"/>
      <c r="T111" s="189"/>
      <c r="U111" s="189"/>
      <c r="V111" s="189"/>
    </row>
    <row r="112" spans="1:22" s="190" customFormat="1" ht="15" customHeight="1">
      <c r="A112" s="178" t="s">
        <v>371</v>
      </c>
      <c r="B112" s="179">
        <v>6171</v>
      </c>
      <c r="C112" s="179">
        <v>6121</v>
      </c>
      <c r="D112" s="179">
        <v>106</v>
      </c>
      <c r="E112" s="180" t="s">
        <v>372</v>
      </c>
      <c r="F112" s="181">
        <v>1118</v>
      </c>
      <c r="G112" s="182">
        <v>27402</v>
      </c>
      <c r="H112" s="182"/>
      <c r="I112" s="182">
        <f t="shared" si="16"/>
        <v>27402</v>
      </c>
      <c r="J112" s="182">
        <v>0</v>
      </c>
      <c r="K112" s="182">
        <v>1322</v>
      </c>
      <c r="L112" s="182">
        <f t="shared" si="15"/>
        <v>1322</v>
      </c>
      <c r="M112" s="182">
        <f t="shared" si="17"/>
        <v>4.824465367491424</v>
      </c>
      <c r="N112" s="182">
        <f t="shared" si="18"/>
        <v>4.824465367491424</v>
      </c>
      <c r="O112" s="186"/>
      <c r="P112" s="188"/>
      <c r="Q112" s="189"/>
      <c r="R112" s="189"/>
      <c r="S112" s="189"/>
      <c r="T112" s="189"/>
      <c r="U112" s="189"/>
      <c r="V112" s="189"/>
    </row>
    <row r="113" spans="1:22" s="190" customFormat="1" ht="15" customHeight="1">
      <c r="A113" s="178" t="s">
        <v>373</v>
      </c>
      <c r="B113" s="179">
        <v>3322</v>
      </c>
      <c r="C113" s="179">
        <v>6121</v>
      </c>
      <c r="D113" s="179">
        <v>107</v>
      </c>
      <c r="E113" s="180" t="s">
        <v>374</v>
      </c>
      <c r="F113" s="181">
        <v>0</v>
      </c>
      <c r="G113" s="182">
        <v>340000</v>
      </c>
      <c r="H113" s="182"/>
      <c r="I113" s="182">
        <f t="shared" si="16"/>
        <v>340000</v>
      </c>
      <c r="J113" s="182">
        <v>0</v>
      </c>
      <c r="K113" s="182">
        <f>321373.39+12792.5</f>
        <v>334165.89</v>
      </c>
      <c r="L113" s="182">
        <f t="shared" si="15"/>
        <v>334165.89</v>
      </c>
      <c r="M113" s="182">
        <f t="shared" si="17"/>
        <v>98.28408529411765</v>
      </c>
      <c r="N113" s="182">
        <f t="shared" si="18"/>
        <v>98.28408529411765</v>
      </c>
      <c r="O113" s="183"/>
      <c r="P113" s="188"/>
      <c r="Q113" s="189"/>
      <c r="R113" s="189"/>
      <c r="S113" s="189"/>
      <c r="T113" s="189"/>
      <c r="U113" s="189"/>
      <c r="V113" s="189"/>
    </row>
    <row r="114" spans="1:22" s="190" customFormat="1" ht="15" customHeight="1">
      <c r="A114" s="178" t="s">
        <v>373</v>
      </c>
      <c r="B114" s="179">
        <v>3322</v>
      </c>
      <c r="C114" s="179">
        <v>6121</v>
      </c>
      <c r="D114" s="179">
        <v>108</v>
      </c>
      <c r="E114" s="180" t="s">
        <v>374</v>
      </c>
      <c r="F114" s="181">
        <v>0</v>
      </c>
      <c r="G114" s="182">
        <v>1512000</v>
      </c>
      <c r="H114" s="182"/>
      <c r="I114" s="182">
        <f t="shared" si="16"/>
        <v>1512000</v>
      </c>
      <c r="J114" s="182">
        <v>0</v>
      </c>
      <c r="K114" s="182">
        <v>1511994.46</v>
      </c>
      <c r="L114" s="182">
        <f t="shared" si="15"/>
        <v>1511994.46</v>
      </c>
      <c r="M114" s="182">
        <f t="shared" si="17"/>
        <v>99.9996335978836</v>
      </c>
      <c r="N114" s="182">
        <f t="shared" si="18"/>
        <v>99.9996335978836</v>
      </c>
      <c r="O114" s="186" t="s">
        <v>375</v>
      </c>
      <c r="P114" s="188"/>
      <c r="Q114" s="189"/>
      <c r="R114" s="189"/>
      <c r="S114" s="189"/>
      <c r="T114" s="189"/>
      <c r="U114" s="189"/>
      <c r="V114" s="189"/>
    </row>
    <row r="115" spans="1:22" s="190" customFormat="1" ht="15" customHeight="1">
      <c r="A115" s="178" t="s">
        <v>376</v>
      </c>
      <c r="B115" s="179">
        <v>2212</v>
      </c>
      <c r="C115" s="179">
        <v>6121</v>
      </c>
      <c r="D115" s="179">
        <v>109</v>
      </c>
      <c r="E115" s="180" t="s">
        <v>377</v>
      </c>
      <c r="F115" s="181">
        <v>0</v>
      </c>
      <c r="G115" s="182">
        <v>50000</v>
      </c>
      <c r="H115" s="182"/>
      <c r="I115" s="182">
        <f t="shared" si="16"/>
        <v>50000</v>
      </c>
      <c r="J115" s="182">
        <v>0</v>
      </c>
      <c r="K115" s="182">
        <v>0</v>
      </c>
      <c r="L115" s="182">
        <f t="shared" si="15"/>
        <v>0</v>
      </c>
      <c r="M115" s="182">
        <f t="shared" si="17"/>
        <v>0</v>
      </c>
      <c r="N115" s="182">
        <f t="shared" si="18"/>
        <v>0</v>
      </c>
      <c r="O115" s="183"/>
      <c r="P115" s="188"/>
      <c r="Q115" s="189"/>
      <c r="R115" s="189"/>
      <c r="S115" s="189"/>
      <c r="T115" s="189"/>
      <c r="U115" s="189"/>
      <c r="V115" s="189"/>
    </row>
    <row r="116" spans="1:22" s="203" customFormat="1" ht="15" customHeight="1">
      <c r="A116" s="178" t="s">
        <v>378</v>
      </c>
      <c r="B116" s="200">
        <v>3792</v>
      </c>
      <c r="C116" s="200">
        <v>6121</v>
      </c>
      <c r="D116" s="200">
        <v>110</v>
      </c>
      <c r="E116" s="192" t="s">
        <v>379</v>
      </c>
      <c r="F116" s="201">
        <v>15000</v>
      </c>
      <c r="G116" s="182">
        <v>15800000</v>
      </c>
      <c r="H116" s="202">
        <v>-2200</v>
      </c>
      <c r="I116" s="182">
        <f t="shared" si="16"/>
        <v>15797800</v>
      </c>
      <c r="J116" s="182">
        <v>0</v>
      </c>
      <c r="K116" s="182">
        <v>15799894.4</v>
      </c>
      <c r="L116" s="182">
        <f t="shared" si="15"/>
        <v>15799894.4</v>
      </c>
      <c r="M116" s="182">
        <f t="shared" si="17"/>
        <v>100.01325754218942</v>
      </c>
      <c r="N116" s="182">
        <f t="shared" si="18"/>
        <v>100.01325754218942</v>
      </c>
      <c r="O116" s="183"/>
      <c r="P116" s="188"/>
      <c r="Q116" s="189"/>
      <c r="R116" s="189"/>
      <c r="S116" s="189"/>
      <c r="T116" s="189"/>
      <c r="U116" s="189"/>
      <c r="V116" s="198"/>
    </row>
    <row r="117" spans="1:22" s="203" customFormat="1" ht="15" customHeight="1">
      <c r="A117" s="178" t="s">
        <v>378</v>
      </c>
      <c r="B117" s="200">
        <v>3792</v>
      </c>
      <c r="C117" s="200">
        <v>6121</v>
      </c>
      <c r="D117" s="200">
        <v>111</v>
      </c>
      <c r="E117" s="192" t="s">
        <v>379</v>
      </c>
      <c r="F117" s="201"/>
      <c r="G117" s="182">
        <v>2848766</v>
      </c>
      <c r="H117" s="202">
        <v>3290511</v>
      </c>
      <c r="I117" s="182">
        <f t="shared" si="16"/>
        <v>6139277</v>
      </c>
      <c r="J117" s="182">
        <v>0</v>
      </c>
      <c r="K117" s="182">
        <v>6139277</v>
      </c>
      <c r="L117" s="182">
        <f t="shared" si="15"/>
        <v>6139277</v>
      </c>
      <c r="M117" s="182">
        <f t="shared" si="17"/>
        <v>100</v>
      </c>
      <c r="N117" s="182">
        <f t="shared" si="18"/>
        <v>100</v>
      </c>
      <c r="O117" s="186" t="s">
        <v>380</v>
      </c>
      <c r="P117" s="188"/>
      <c r="Q117" s="189"/>
      <c r="R117" s="189"/>
      <c r="S117" s="189"/>
      <c r="T117" s="189"/>
      <c r="U117" s="189"/>
      <c r="V117" s="198"/>
    </row>
    <row r="118" spans="1:22" s="203" customFormat="1" ht="15" customHeight="1">
      <c r="A118" s="178" t="s">
        <v>381</v>
      </c>
      <c r="B118" s="200">
        <v>3792</v>
      </c>
      <c r="C118" s="200">
        <v>6121</v>
      </c>
      <c r="D118" s="200">
        <v>112</v>
      </c>
      <c r="E118" s="192" t="s">
        <v>382</v>
      </c>
      <c r="F118" s="201">
        <v>0</v>
      </c>
      <c r="G118" s="182">
        <v>0</v>
      </c>
      <c r="H118" s="202">
        <v>7466</v>
      </c>
      <c r="I118" s="182">
        <f t="shared" si="16"/>
        <v>7466</v>
      </c>
      <c r="J118" s="182">
        <v>0</v>
      </c>
      <c r="K118" s="182">
        <v>2875.4</v>
      </c>
      <c r="L118" s="182">
        <f t="shared" si="15"/>
        <v>2875.4</v>
      </c>
      <c r="M118" s="182">
        <f t="shared" si="17"/>
        <v>38.513260112510046</v>
      </c>
      <c r="N118" s="182">
        <f t="shared" si="18"/>
        <v>38.513260112510046</v>
      </c>
      <c r="O118" s="186"/>
      <c r="P118" s="188"/>
      <c r="Q118" s="189"/>
      <c r="R118" s="189"/>
      <c r="S118" s="189"/>
      <c r="T118" s="189"/>
      <c r="U118" s="189"/>
      <c r="V118" s="198"/>
    </row>
    <row r="119" spans="1:22" s="203" customFormat="1" ht="15" customHeight="1">
      <c r="A119" s="178" t="s">
        <v>383</v>
      </c>
      <c r="B119" s="200">
        <v>3114</v>
      </c>
      <c r="C119" s="200">
        <v>6121</v>
      </c>
      <c r="D119" s="200">
        <v>113</v>
      </c>
      <c r="E119" s="192" t="s">
        <v>384</v>
      </c>
      <c r="F119" s="201">
        <v>350</v>
      </c>
      <c r="G119" s="182">
        <v>333000</v>
      </c>
      <c r="H119" s="202"/>
      <c r="I119" s="182">
        <f t="shared" si="16"/>
        <v>333000</v>
      </c>
      <c r="J119" s="182">
        <v>0</v>
      </c>
      <c r="K119" s="182">
        <v>332010</v>
      </c>
      <c r="L119" s="182">
        <f t="shared" si="15"/>
        <v>332010</v>
      </c>
      <c r="M119" s="182">
        <f t="shared" si="17"/>
        <v>99.70270270270271</v>
      </c>
      <c r="N119" s="182">
        <f t="shared" si="18"/>
        <v>99.70270270270271</v>
      </c>
      <c r="O119" s="183"/>
      <c r="P119" s="188"/>
      <c r="Q119" s="189"/>
      <c r="R119" s="189"/>
      <c r="S119" s="189"/>
      <c r="T119" s="189"/>
      <c r="U119" s="189"/>
      <c r="V119" s="198"/>
    </row>
    <row r="120" spans="1:22" s="203" customFormat="1" ht="15" customHeight="1">
      <c r="A120" s="178" t="s">
        <v>385</v>
      </c>
      <c r="B120" s="200">
        <v>2219</v>
      </c>
      <c r="C120" s="200">
        <v>6121</v>
      </c>
      <c r="D120" s="200">
        <v>114</v>
      </c>
      <c r="E120" s="192" t="s">
        <v>386</v>
      </c>
      <c r="F120" s="201">
        <v>0</v>
      </c>
      <c r="G120" s="182">
        <v>50000</v>
      </c>
      <c r="H120" s="202"/>
      <c r="I120" s="182">
        <f t="shared" si="16"/>
        <v>50000</v>
      </c>
      <c r="J120" s="182">
        <v>0</v>
      </c>
      <c r="K120" s="182">
        <v>0</v>
      </c>
      <c r="L120" s="182">
        <f t="shared" si="15"/>
        <v>0</v>
      </c>
      <c r="M120" s="182">
        <v>0</v>
      </c>
      <c r="N120" s="182">
        <f t="shared" si="18"/>
        <v>0</v>
      </c>
      <c r="O120" s="183"/>
      <c r="P120" s="188"/>
      <c r="Q120" s="189"/>
      <c r="R120" s="189"/>
      <c r="S120" s="189"/>
      <c r="T120" s="189"/>
      <c r="U120" s="189"/>
      <c r="V120" s="198"/>
    </row>
    <row r="121" spans="1:22" s="203" customFormat="1" ht="15" customHeight="1">
      <c r="A121" s="178" t="s">
        <v>387</v>
      </c>
      <c r="B121" s="200">
        <v>2212</v>
      </c>
      <c r="C121" s="200">
        <v>6121</v>
      </c>
      <c r="D121" s="200">
        <v>115</v>
      </c>
      <c r="E121" s="180" t="s">
        <v>388</v>
      </c>
      <c r="F121" s="201">
        <v>2300</v>
      </c>
      <c r="G121" s="182">
        <v>2140000</v>
      </c>
      <c r="H121" s="202"/>
      <c r="I121" s="182">
        <v>2140000</v>
      </c>
      <c r="J121" s="182">
        <v>0</v>
      </c>
      <c r="K121" s="182">
        <v>2267399.55</v>
      </c>
      <c r="L121" s="182">
        <f t="shared" si="15"/>
        <v>2267399.55</v>
      </c>
      <c r="M121" s="182">
        <f>K121/I121*100</f>
        <v>105.95325</v>
      </c>
      <c r="N121" s="182">
        <f t="shared" si="18"/>
        <v>105.95325</v>
      </c>
      <c r="O121" s="183"/>
      <c r="P121" s="188"/>
      <c r="Q121" s="189"/>
      <c r="R121" s="189"/>
      <c r="S121" s="189"/>
      <c r="T121" s="189"/>
      <c r="U121" s="189"/>
      <c r="V121" s="198"/>
    </row>
    <row r="122" spans="1:22" s="203" customFormat="1" ht="15" customHeight="1">
      <c r="A122" s="178" t="s">
        <v>389</v>
      </c>
      <c r="B122" s="200">
        <v>2212</v>
      </c>
      <c r="C122" s="200">
        <v>6121</v>
      </c>
      <c r="D122" s="200">
        <v>116</v>
      </c>
      <c r="E122" s="180" t="s">
        <v>390</v>
      </c>
      <c r="F122" s="201">
        <v>0</v>
      </c>
      <c r="G122" s="182">
        <v>23000</v>
      </c>
      <c r="H122" s="202"/>
      <c r="I122" s="182">
        <f aca="true" t="shared" si="19" ref="I122:I149">G122+H122</f>
        <v>23000</v>
      </c>
      <c r="J122" s="182">
        <v>0</v>
      </c>
      <c r="K122" s="182">
        <v>22610</v>
      </c>
      <c r="L122" s="182">
        <f t="shared" si="15"/>
        <v>22610</v>
      </c>
      <c r="M122" s="182">
        <f>K122/I122*100</f>
        <v>98.30434782608695</v>
      </c>
      <c r="N122" s="182">
        <f t="shared" si="18"/>
        <v>98.30434782608695</v>
      </c>
      <c r="O122" s="183"/>
      <c r="P122" s="188"/>
      <c r="Q122" s="189"/>
      <c r="R122" s="189"/>
      <c r="S122" s="189"/>
      <c r="T122" s="189"/>
      <c r="U122" s="189"/>
      <c r="V122" s="198"/>
    </row>
    <row r="123" spans="1:22" s="203" customFormat="1" ht="15" customHeight="1">
      <c r="A123" s="178" t="s">
        <v>391</v>
      </c>
      <c r="B123" s="200">
        <v>2212</v>
      </c>
      <c r="C123" s="200">
        <v>6121</v>
      </c>
      <c r="D123" s="200">
        <v>117</v>
      </c>
      <c r="E123" s="180" t="s">
        <v>392</v>
      </c>
      <c r="F123" s="201">
        <v>0</v>
      </c>
      <c r="G123" s="182">
        <v>270500</v>
      </c>
      <c r="H123" s="202"/>
      <c r="I123" s="182">
        <f t="shared" si="19"/>
        <v>270500</v>
      </c>
      <c r="J123" s="182">
        <v>0</v>
      </c>
      <c r="K123" s="182">
        <v>270482</v>
      </c>
      <c r="L123" s="182">
        <f t="shared" si="15"/>
        <v>270482</v>
      </c>
      <c r="M123" s="182">
        <v>0</v>
      </c>
      <c r="N123" s="182">
        <f t="shared" si="18"/>
        <v>99.99334565619223</v>
      </c>
      <c r="O123" s="183"/>
      <c r="P123" s="188"/>
      <c r="Q123" s="189"/>
      <c r="R123" s="189"/>
      <c r="S123" s="189"/>
      <c r="T123" s="189"/>
      <c r="U123" s="189"/>
      <c r="V123" s="198"/>
    </row>
    <row r="124" spans="1:22" s="203" customFormat="1" ht="15" customHeight="1">
      <c r="A124" s="178" t="s">
        <v>393</v>
      </c>
      <c r="B124" s="200">
        <v>2212</v>
      </c>
      <c r="C124" s="200">
        <v>6121</v>
      </c>
      <c r="D124" s="200">
        <v>118</v>
      </c>
      <c r="E124" s="180" t="s">
        <v>394</v>
      </c>
      <c r="F124" s="201">
        <v>0</v>
      </c>
      <c r="G124" s="182">
        <v>25000</v>
      </c>
      <c r="H124" s="202"/>
      <c r="I124" s="182">
        <f t="shared" si="19"/>
        <v>25000</v>
      </c>
      <c r="J124" s="182">
        <v>0</v>
      </c>
      <c r="K124" s="182">
        <v>24990</v>
      </c>
      <c r="L124" s="182">
        <f t="shared" si="15"/>
        <v>24990</v>
      </c>
      <c r="M124" s="182">
        <f>K124/I124*100</f>
        <v>99.96000000000001</v>
      </c>
      <c r="N124" s="182">
        <f t="shared" si="18"/>
        <v>99.96000000000001</v>
      </c>
      <c r="O124" s="183"/>
      <c r="P124" s="188"/>
      <c r="Q124" s="189"/>
      <c r="R124" s="189"/>
      <c r="S124" s="189"/>
      <c r="T124" s="189"/>
      <c r="U124" s="189"/>
      <c r="V124" s="198"/>
    </row>
    <row r="125" spans="1:22" s="203" customFormat="1" ht="15" customHeight="1">
      <c r="A125" s="178" t="s">
        <v>395</v>
      </c>
      <c r="B125" s="200">
        <v>3421</v>
      </c>
      <c r="C125" s="200">
        <v>6121</v>
      </c>
      <c r="D125" s="200">
        <v>119</v>
      </c>
      <c r="E125" s="180" t="s">
        <v>396</v>
      </c>
      <c r="F125" s="201">
        <v>1515</v>
      </c>
      <c r="G125" s="182">
        <v>1515000</v>
      </c>
      <c r="H125" s="201"/>
      <c r="I125" s="182">
        <f t="shared" si="19"/>
        <v>1515000</v>
      </c>
      <c r="J125" s="182">
        <v>0</v>
      </c>
      <c r="K125" s="182">
        <v>1506377</v>
      </c>
      <c r="L125" s="182">
        <f t="shared" si="15"/>
        <v>1506377</v>
      </c>
      <c r="M125" s="182">
        <f>K125/I125*100</f>
        <v>99.43082508250825</v>
      </c>
      <c r="N125" s="182">
        <f t="shared" si="18"/>
        <v>99.43082508250825</v>
      </c>
      <c r="O125" s="183"/>
      <c r="P125" s="188"/>
      <c r="Q125" s="189"/>
      <c r="R125" s="189"/>
      <c r="S125" s="189"/>
      <c r="T125" s="189"/>
      <c r="U125" s="189"/>
      <c r="V125" s="198"/>
    </row>
    <row r="126" spans="1:22" s="203" customFormat="1" ht="15" customHeight="1">
      <c r="A126" s="178" t="s">
        <v>397</v>
      </c>
      <c r="B126" s="200">
        <v>2212</v>
      </c>
      <c r="C126" s="200">
        <v>6121</v>
      </c>
      <c r="D126" s="200">
        <v>120</v>
      </c>
      <c r="E126" s="180" t="s">
        <v>398</v>
      </c>
      <c r="F126" s="201">
        <v>15470</v>
      </c>
      <c r="G126" s="182">
        <v>15365000</v>
      </c>
      <c r="H126" s="201"/>
      <c r="I126" s="182">
        <f t="shared" si="19"/>
        <v>15365000</v>
      </c>
      <c r="J126" s="182">
        <v>0</v>
      </c>
      <c r="K126" s="182">
        <v>15364626.15</v>
      </c>
      <c r="L126" s="182">
        <f t="shared" si="15"/>
        <v>15364626.15</v>
      </c>
      <c r="M126" s="182">
        <f>K126/I126*100</f>
        <v>99.99756687276277</v>
      </c>
      <c r="N126" s="182">
        <f t="shared" si="18"/>
        <v>99.99756687276277</v>
      </c>
      <c r="O126" s="183"/>
      <c r="P126" s="188"/>
      <c r="Q126" s="189"/>
      <c r="R126" s="189"/>
      <c r="S126" s="189"/>
      <c r="T126" s="189"/>
      <c r="U126" s="189"/>
      <c r="V126" s="198"/>
    </row>
    <row r="127" spans="1:22" s="205" customFormat="1" ht="15" customHeight="1">
      <c r="A127" s="178" t="s">
        <v>399</v>
      </c>
      <c r="B127" s="200">
        <v>2212</v>
      </c>
      <c r="C127" s="200">
        <v>6121</v>
      </c>
      <c r="D127" s="200">
        <v>121</v>
      </c>
      <c r="E127" s="180" t="s">
        <v>400</v>
      </c>
      <c r="F127" s="201">
        <v>465</v>
      </c>
      <c r="G127" s="182">
        <v>465000</v>
      </c>
      <c r="H127" s="201"/>
      <c r="I127" s="182">
        <f t="shared" si="19"/>
        <v>465000</v>
      </c>
      <c r="J127" s="182">
        <v>0</v>
      </c>
      <c r="K127" s="182">
        <v>464100</v>
      </c>
      <c r="L127" s="182">
        <f t="shared" si="15"/>
        <v>464100</v>
      </c>
      <c r="M127" s="182">
        <f>K127/I127*100</f>
        <v>99.80645161290323</v>
      </c>
      <c r="N127" s="182">
        <f t="shared" si="18"/>
        <v>99.80645161290323</v>
      </c>
      <c r="O127" s="183"/>
      <c r="P127" s="187"/>
      <c r="Q127" s="187"/>
      <c r="R127" s="187"/>
      <c r="S127" s="187"/>
      <c r="T127" s="187"/>
      <c r="U127" s="187"/>
      <c r="V127" s="204"/>
    </row>
    <row r="128" spans="1:22" s="205" customFormat="1" ht="15" customHeight="1">
      <c r="A128" s="178" t="s">
        <v>401</v>
      </c>
      <c r="B128" s="200">
        <v>2321</v>
      </c>
      <c r="C128" s="200">
        <v>6121</v>
      </c>
      <c r="D128" s="200">
        <v>122</v>
      </c>
      <c r="E128" s="180" t="s">
        <v>402</v>
      </c>
      <c r="F128" s="201">
        <v>0</v>
      </c>
      <c r="G128" s="182">
        <v>0</v>
      </c>
      <c r="H128" s="202"/>
      <c r="I128" s="182">
        <f t="shared" si="19"/>
        <v>0</v>
      </c>
      <c r="J128" s="182">
        <v>0</v>
      </c>
      <c r="K128" s="182">
        <v>0</v>
      </c>
      <c r="L128" s="182">
        <f t="shared" si="15"/>
        <v>0</v>
      </c>
      <c r="M128" s="182">
        <v>0</v>
      </c>
      <c r="N128" s="182">
        <v>0</v>
      </c>
      <c r="O128" s="183"/>
      <c r="P128" s="187"/>
      <c r="Q128" s="187"/>
      <c r="R128" s="187"/>
      <c r="S128" s="187"/>
      <c r="T128" s="187"/>
      <c r="U128" s="187"/>
      <c r="V128" s="204"/>
    </row>
    <row r="129" spans="1:22" s="205" customFormat="1" ht="15" customHeight="1">
      <c r="A129" s="178" t="s">
        <v>403</v>
      </c>
      <c r="B129" s="200">
        <v>2310</v>
      </c>
      <c r="C129" s="200">
        <v>6121</v>
      </c>
      <c r="D129" s="200">
        <v>123</v>
      </c>
      <c r="E129" s="180" t="s">
        <v>404</v>
      </c>
      <c r="F129" s="201">
        <v>0</v>
      </c>
      <c r="G129" s="182">
        <v>0</v>
      </c>
      <c r="H129" s="202"/>
      <c r="I129" s="182">
        <f t="shared" si="19"/>
        <v>0</v>
      </c>
      <c r="J129" s="182">
        <v>0</v>
      </c>
      <c r="K129" s="182">
        <v>0</v>
      </c>
      <c r="L129" s="182">
        <f t="shared" si="15"/>
        <v>0</v>
      </c>
      <c r="M129" s="182">
        <v>0</v>
      </c>
      <c r="N129" s="182">
        <v>0</v>
      </c>
      <c r="O129" s="183"/>
      <c r="P129" s="187"/>
      <c r="Q129" s="187"/>
      <c r="R129" s="187"/>
      <c r="S129" s="187"/>
      <c r="T129" s="187"/>
      <c r="U129" s="187"/>
      <c r="V129" s="204"/>
    </row>
    <row r="130" spans="1:22" s="205" customFormat="1" ht="15" customHeight="1">
      <c r="A130" s="178" t="s">
        <v>405</v>
      </c>
      <c r="B130" s="200">
        <v>2219</v>
      </c>
      <c r="C130" s="200">
        <v>6121</v>
      </c>
      <c r="D130" s="200">
        <v>124</v>
      </c>
      <c r="E130" s="180" t="s">
        <v>406</v>
      </c>
      <c r="F130" s="201">
        <v>0</v>
      </c>
      <c r="G130" s="182">
        <v>472500</v>
      </c>
      <c r="H130" s="202">
        <v>12000</v>
      </c>
      <c r="I130" s="182">
        <f t="shared" si="19"/>
        <v>484500</v>
      </c>
      <c r="J130" s="182">
        <v>0</v>
      </c>
      <c r="K130" s="182">
        <v>472353</v>
      </c>
      <c r="L130" s="182">
        <f t="shared" si="15"/>
        <v>472353</v>
      </c>
      <c r="M130" s="182">
        <f aca="true" t="shared" si="20" ref="M130:M135">K130/I130*100</f>
        <v>97.49287925696595</v>
      </c>
      <c r="N130" s="182">
        <f aca="true" t="shared" si="21" ref="N130:N135">L130/I130*100</f>
        <v>97.49287925696595</v>
      </c>
      <c r="O130" s="183"/>
      <c r="P130" s="187"/>
      <c r="Q130" s="187"/>
      <c r="R130" s="187"/>
      <c r="S130" s="187"/>
      <c r="T130" s="187"/>
      <c r="U130" s="187"/>
      <c r="V130" s="204"/>
    </row>
    <row r="131" spans="1:22" s="205" customFormat="1" ht="15" customHeight="1">
      <c r="A131" s="178" t="s">
        <v>405</v>
      </c>
      <c r="B131" s="200">
        <v>2219</v>
      </c>
      <c r="C131" s="200">
        <v>6121</v>
      </c>
      <c r="D131" s="200">
        <v>125</v>
      </c>
      <c r="E131" s="180" t="s">
        <v>406</v>
      </c>
      <c r="F131" s="201">
        <v>0</v>
      </c>
      <c r="G131" s="182">
        <v>0</v>
      </c>
      <c r="H131" s="202">
        <v>707000</v>
      </c>
      <c r="I131" s="182">
        <f t="shared" si="19"/>
        <v>707000</v>
      </c>
      <c r="J131" s="182">
        <v>0</v>
      </c>
      <c r="K131" s="182">
        <v>707000</v>
      </c>
      <c r="L131" s="182">
        <f t="shared" si="15"/>
        <v>707000</v>
      </c>
      <c r="M131" s="182">
        <f t="shared" si="20"/>
        <v>100</v>
      </c>
      <c r="N131" s="182">
        <f t="shared" si="21"/>
        <v>100</v>
      </c>
      <c r="O131" s="186" t="s">
        <v>407</v>
      </c>
      <c r="P131" s="187"/>
      <c r="Q131" s="187"/>
      <c r="R131" s="187"/>
      <c r="S131" s="187"/>
      <c r="T131" s="187"/>
      <c r="U131" s="187"/>
      <c r="V131" s="204"/>
    </row>
    <row r="132" spans="1:22" s="205" customFormat="1" ht="15" customHeight="1">
      <c r="A132" s="178" t="s">
        <v>408</v>
      </c>
      <c r="B132" s="200">
        <v>2219</v>
      </c>
      <c r="C132" s="200">
        <v>6121</v>
      </c>
      <c r="D132" s="200">
        <v>126</v>
      </c>
      <c r="E132" s="180" t="s">
        <v>409</v>
      </c>
      <c r="F132" s="201">
        <v>0</v>
      </c>
      <c r="G132" s="182">
        <v>9000</v>
      </c>
      <c r="H132" s="202"/>
      <c r="I132" s="182">
        <f t="shared" si="19"/>
        <v>9000</v>
      </c>
      <c r="J132" s="182">
        <v>0</v>
      </c>
      <c r="K132" s="182">
        <v>8396.6</v>
      </c>
      <c r="L132" s="182">
        <f t="shared" si="15"/>
        <v>8396.6</v>
      </c>
      <c r="M132" s="182">
        <f t="shared" si="20"/>
        <v>93.29555555555557</v>
      </c>
      <c r="N132" s="182">
        <f t="shared" si="21"/>
        <v>93.29555555555557</v>
      </c>
      <c r="O132" s="183"/>
      <c r="P132" s="187"/>
      <c r="Q132" s="187"/>
      <c r="R132" s="187"/>
      <c r="S132" s="187"/>
      <c r="T132" s="187"/>
      <c r="U132" s="187"/>
      <c r="V132" s="204"/>
    </row>
    <row r="133" spans="1:22" s="205" customFormat="1" ht="15" customHeight="1">
      <c r="A133" s="178" t="s">
        <v>410</v>
      </c>
      <c r="B133" s="200">
        <v>2219</v>
      </c>
      <c r="C133" s="200">
        <v>6121</v>
      </c>
      <c r="D133" s="200">
        <v>127</v>
      </c>
      <c r="E133" s="180" t="s">
        <v>411</v>
      </c>
      <c r="F133" s="201">
        <v>0</v>
      </c>
      <c r="G133" s="182">
        <v>130000</v>
      </c>
      <c r="H133" s="202"/>
      <c r="I133" s="182">
        <f t="shared" si="19"/>
        <v>130000</v>
      </c>
      <c r="J133" s="182">
        <v>0</v>
      </c>
      <c r="K133" s="182">
        <v>129988.3</v>
      </c>
      <c r="L133" s="182">
        <f t="shared" si="15"/>
        <v>129988.3</v>
      </c>
      <c r="M133" s="182">
        <f t="shared" si="20"/>
        <v>99.99100000000001</v>
      </c>
      <c r="N133" s="182">
        <f t="shared" si="21"/>
        <v>99.99100000000001</v>
      </c>
      <c r="O133" s="183"/>
      <c r="P133" s="187"/>
      <c r="Q133" s="187"/>
      <c r="R133" s="187"/>
      <c r="S133" s="187"/>
      <c r="T133" s="187"/>
      <c r="U133" s="187"/>
      <c r="V133" s="204"/>
    </row>
    <row r="134" spans="1:22" s="205" customFormat="1" ht="15" customHeight="1">
      <c r="A134" s="178" t="s">
        <v>412</v>
      </c>
      <c r="B134" s="200">
        <v>2271</v>
      </c>
      <c r="C134" s="200">
        <v>6121</v>
      </c>
      <c r="D134" s="200">
        <v>128</v>
      </c>
      <c r="E134" s="180" t="s">
        <v>413</v>
      </c>
      <c r="F134" s="201">
        <v>0</v>
      </c>
      <c r="G134" s="182">
        <v>200000</v>
      </c>
      <c r="H134" s="202"/>
      <c r="I134" s="182">
        <f t="shared" si="19"/>
        <v>200000</v>
      </c>
      <c r="J134" s="182">
        <v>0</v>
      </c>
      <c r="K134" s="182">
        <v>119220</v>
      </c>
      <c r="L134" s="182">
        <f t="shared" si="15"/>
        <v>119220</v>
      </c>
      <c r="M134" s="182">
        <f t="shared" si="20"/>
        <v>59.61</v>
      </c>
      <c r="N134" s="182">
        <f t="shared" si="21"/>
        <v>59.61</v>
      </c>
      <c r="O134" s="183"/>
      <c r="P134" s="187"/>
      <c r="Q134" s="187"/>
      <c r="R134" s="187"/>
      <c r="S134" s="187"/>
      <c r="T134" s="187"/>
      <c r="U134" s="187"/>
      <c r="V134" s="204"/>
    </row>
    <row r="135" spans="1:22" s="205" customFormat="1" ht="15" customHeight="1">
      <c r="A135" s="178" t="s">
        <v>414</v>
      </c>
      <c r="B135" s="200">
        <v>2219</v>
      </c>
      <c r="C135" s="200">
        <v>6121</v>
      </c>
      <c r="D135" s="200">
        <v>129</v>
      </c>
      <c r="E135" s="180" t="s">
        <v>415</v>
      </c>
      <c r="F135" s="201">
        <v>0</v>
      </c>
      <c r="G135" s="182">
        <v>565000</v>
      </c>
      <c r="H135" s="202"/>
      <c r="I135" s="182">
        <f t="shared" si="19"/>
        <v>565000</v>
      </c>
      <c r="J135" s="182">
        <v>0</v>
      </c>
      <c r="K135" s="182">
        <v>562902.2</v>
      </c>
      <c r="L135" s="182">
        <f t="shared" si="15"/>
        <v>562902.2</v>
      </c>
      <c r="M135" s="182">
        <f t="shared" si="20"/>
        <v>99.62870796460176</v>
      </c>
      <c r="N135" s="182">
        <f t="shared" si="21"/>
        <v>99.62870796460176</v>
      </c>
      <c r="O135" s="183"/>
      <c r="P135" s="187"/>
      <c r="Q135" s="187"/>
      <c r="R135" s="187"/>
      <c r="S135" s="187"/>
      <c r="T135" s="187"/>
      <c r="U135" s="187"/>
      <c r="V135" s="204"/>
    </row>
    <row r="136" spans="1:22" s="205" customFormat="1" ht="15" customHeight="1">
      <c r="A136" s="178" t="s">
        <v>416</v>
      </c>
      <c r="B136" s="200">
        <v>2212</v>
      </c>
      <c r="C136" s="200">
        <v>6121</v>
      </c>
      <c r="D136" s="200">
        <v>130</v>
      </c>
      <c r="E136" s="180" t="s">
        <v>417</v>
      </c>
      <c r="F136" s="201">
        <v>0</v>
      </c>
      <c r="G136" s="182">
        <v>0</v>
      </c>
      <c r="H136" s="202"/>
      <c r="I136" s="182">
        <f t="shared" si="19"/>
        <v>0</v>
      </c>
      <c r="J136" s="182">
        <v>0</v>
      </c>
      <c r="K136" s="182">
        <v>0</v>
      </c>
      <c r="L136" s="182">
        <f t="shared" si="15"/>
        <v>0</v>
      </c>
      <c r="M136" s="182">
        <v>0</v>
      </c>
      <c r="N136" s="182">
        <v>0</v>
      </c>
      <c r="O136" s="183"/>
      <c r="P136" s="187"/>
      <c r="Q136" s="187"/>
      <c r="R136" s="187"/>
      <c r="S136" s="187"/>
      <c r="T136" s="187"/>
      <c r="U136" s="187"/>
      <c r="V136" s="204"/>
    </row>
    <row r="137" spans="1:22" s="205" customFormat="1" ht="15" customHeight="1">
      <c r="A137" s="178" t="s">
        <v>418</v>
      </c>
      <c r="B137" s="200">
        <v>2212</v>
      </c>
      <c r="C137" s="200">
        <v>6121</v>
      </c>
      <c r="D137" s="200">
        <v>131</v>
      </c>
      <c r="E137" s="180" t="s">
        <v>419</v>
      </c>
      <c r="F137" s="201">
        <v>0</v>
      </c>
      <c r="G137" s="182">
        <v>390000</v>
      </c>
      <c r="H137" s="202"/>
      <c r="I137" s="182">
        <f t="shared" si="19"/>
        <v>390000</v>
      </c>
      <c r="J137" s="182">
        <v>0</v>
      </c>
      <c r="K137" s="182">
        <v>194565</v>
      </c>
      <c r="L137" s="182">
        <f t="shared" si="15"/>
        <v>194565</v>
      </c>
      <c r="M137" s="182">
        <f>K137/I137*100</f>
        <v>49.888461538461534</v>
      </c>
      <c r="N137" s="182">
        <f>L137/I137*100</f>
        <v>49.888461538461534</v>
      </c>
      <c r="O137" s="183"/>
      <c r="P137" s="187"/>
      <c r="Q137" s="187"/>
      <c r="R137" s="187"/>
      <c r="S137" s="187"/>
      <c r="T137" s="187"/>
      <c r="U137" s="187"/>
      <c r="V137" s="204"/>
    </row>
    <row r="138" spans="1:22" s="205" customFormat="1" ht="15" customHeight="1">
      <c r="A138" s="178" t="s">
        <v>420</v>
      </c>
      <c r="B138" s="200">
        <v>2212</v>
      </c>
      <c r="C138" s="200">
        <v>6121</v>
      </c>
      <c r="D138" s="200">
        <v>132</v>
      </c>
      <c r="E138" s="180" t="s">
        <v>421</v>
      </c>
      <c r="F138" s="201">
        <v>0</v>
      </c>
      <c r="G138" s="182">
        <v>150000</v>
      </c>
      <c r="H138" s="202">
        <v>-150000</v>
      </c>
      <c r="I138" s="182">
        <f t="shared" si="19"/>
        <v>0</v>
      </c>
      <c r="J138" s="182">
        <v>0</v>
      </c>
      <c r="K138" s="182">
        <v>0</v>
      </c>
      <c r="L138" s="182">
        <f t="shared" si="15"/>
        <v>0</v>
      </c>
      <c r="M138" s="182">
        <v>0</v>
      </c>
      <c r="N138" s="182">
        <v>0</v>
      </c>
      <c r="O138" s="183"/>
      <c r="P138" s="187"/>
      <c r="Q138" s="187"/>
      <c r="R138" s="187"/>
      <c r="S138" s="187"/>
      <c r="T138" s="187"/>
      <c r="U138" s="187"/>
      <c r="V138" s="204"/>
    </row>
    <row r="139" spans="1:22" s="205" customFormat="1" ht="15" customHeight="1">
      <c r="A139" s="178" t="s">
        <v>422</v>
      </c>
      <c r="B139" s="200">
        <v>2212</v>
      </c>
      <c r="C139" s="200">
        <v>6121</v>
      </c>
      <c r="D139" s="200">
        <v>133</v>
      </c>
      <c r="E139" s="180" t="s">
        <v>423</v>
      </c>
      <c r="F139" s="201">
        <v>0</v>
      </c>
      <c r="G139" s="182">
        <v>300000</v>
      </c>
      <c r="H139" s="202"/>
      <c r="I139" s="182">
        <f t="shared" si="19"/>
        <v>300000</v>
      </c>
      <c r="J139" s="182">
        <v>0</v>
      </c>
      <c r="K139" s="182">
        <v>0</v>
      </c>
      <c r="L139" s="182">
        <f t="shared" si="15"/>
        <v>0</v>
      </c>
      <c r="M139" s="182">
        <f aca="true" t="shared" si="22" ref="M139:M164">K139/I139*100</f>
        <v>0</v>
      </c>
      <c r="N139" s="182">
        <f aca="true" t="shared" si="23" ref="N139:N164">L139/I139*100</f>
        <v>0</v>
      </c>
      <c r="O139" s="183"/>
      <c r="P139" s="187"/>
      <c r="Q139" s="187"/>
      <c r="R139" s="187"/>
      <c r="S139" s="187"/>
      <c r="T139" s="187"/>
      <c r="U139" s="187"/>
      <c r="V139" s="204"/>
    </row>
    <row r="140" spans="1:22" s="205" customFormat="1" ht="15" customHeight="1">
      <c r="A140" s="178" t="s">
        <v>424</v>
      </c>
      <c r="B140" s="200">
        <v>2212</v>
      </c>
      <c r="C140" s="200">
        <v>6121</v>
      </c>
      <c r="D140" s="200">
        <v>134</v>
      </c>
      <c r="E140" s="180" t="s">
        <v>425</v>
      </c>
      <c r="F140" s="201">
        <v>0</v>
      </c>
      <c r="G140" s="182">
        <v>0</v>
      </c>
      <c r="H140" s="202">
        <v>1000</v>
      </c>
      <c r="I140" s="182">
        <f t="shared" si="19"/>
        <v>1000</v>
      </c>
      <c r="J140" s="182">
        <v>0</v>
      </c>
      <c r="K140" s="182">
        <v>0</v>
      </c>
      <c r="L140" s="182">
        <f aca="true" t="shared" si="24" ref="L140:L169">K140</f>
        <v>0</v>
      </c>
      <c r="M140" s="182">
        <f t="shared" si="22"/>
        <v>0</v>
      </c>
      <c r="N140" s="182">
        <f t="shared" si="23"/>
        <v>0</v>
      </c>
      <c r="O140" s="183"/>
      <c r="P140" s="187"/>
      <c r="Q140" s="187"/>
      <c r="R140" s="187"/>
      <c r="S140" s="187"/>
      <c r="T140" s="187"/>
      <c r="U140" s="187"/>
      <c r="V140" s="204"/>
    </row>
    <row r="141" spans="1:22" s="190" customFormat="1" ht="15" customHeight="1">
      <c r="A141" s="178" t="s">
        <v>426</v>
      </c>
      <c r="B141" s="179">
        <v>2212</v>
      </c>
      <c r="C141" s="179">
        <v>6121</v>
      </c>
      <c r="D141" s="179">
        <v>135</v>
      </c>
      <c r="E141" s="180" t="s">
        <v>427</v>
      </c>
      <c r="F141" s="181">
        <v>300</v>
      </c>
      <c r="G141" s="182">
        <v>388000</v>
      </c>
      <c r="H141" s="182"/>
      <c r="I141" s="182">
        <f t="shared" si="19"/>
        <v>388000</v>
      </c>
      <c r="J141" s="182">
        <v>0</v>
      </c>
      <c r="K141" s="182">
        <v>258230</v>
      </c>
      <c r="L141" s="182">
        <f t="shared" si="24"/>
        <v>258230</v>
      </c>
      <c r="M141" s="182">
        <f t="shared" si="22"/>
        <v>66.55412371134021</v>
      </c>
      <c r="N141" s="182">
        <f t="shared" si="23"/>
        <v>66.55412371134021</v>
      </c>
      <c r="O141" s="183"/>
      <c r="P141" s="188"/>
      <c r="Q141" s="189"/>
      <c r="R141" s="189"/>
      <c r="S141" s="189"/>
      <c r="T141" s="189"/>
      <c r="U141" s="189"/>
      <c r="V141" s="189"/>
    </row>
    <row r="142" spans="1:22" s="190" customFormat="1" ht="15" customHeight="1">
      <c r="A142" s="178" t="s">
        <v>428</v>
      </c>
      <c r="B142" s="179">
        <v>2219</v>
      </c>
      <c r="C142" s="179">
        <v>6121</v>
      </c>
      <c r="D142" s="179">
        <v>136</v>
      </c>
      <c r="E142" s="180" t="s">
        <v>429</v>
      </c>
      <c r="F142" s="181">
        <v>660</v>
      </c>
      <c r="G142" s="182">
        <v>917140</v>
      </c>
      <c r="H142" s="182"/>
      <c r="I142" s="182">
        <f t="shared" si="19"/>
        <v>917140</v>
      </c>
      <c r="J142" s="182">
        <v>0</v>
      </c>
      <c r="K142" s="182">
        <v>913313.6</v>
      </c>
      <c r="L142" s="182">
        <f t="shared" si="24"/>
        <v>913313.6</v>
      </c>
      <c r="M142" s="182">
        <f t="shared" si="22"/>
        <v>99.58278997753887</v>
      </c>
      <c r="N142" s="182">
        <f t="shared" si="23"/>
        <v>99.58278997753887</v>
      </c>
      <c r="O142" s="183"/>
      <c r="P142" s="188"/>
      <c r="Q142" s="189"/>
      <c r="R142" s="189"/>
      <c r="S142" s="189"/>
      <c r="T142" s="189"/>
      <c r="U142" s="189"/>
      <c r="V142" s="189"/>
    </row>
    <row r="143" spans="1:22" s="190" customFormat="1" ht="15" customHeight="1">
      <c r="A143" s="178" t="s">
        <v>428</v>
      </c>
      <c r="B143" s="179">
        <v>2219</v>
      </c>
      <c r="C143" s="179">
        <v>6121</v>
      </c>
      <c r="D143" s="179">
        <v>137</v>
      </c>
      <c r="E143" s="180" t="s">
        <v>429</v>
      </c>
      <c r="F143" s="181">
        <v>0</v>
      </c>
      <c r="G143" s="182">
        <v>1576000</v>
      </c>
      <c r="H143" s="182"/>
      <c r="I143" s="182">
        <f t="shared" si="19"/>
        <v>1576000</v>
      </c>
      <c r="J143" s="182">
        <v>0</v>
      </c>
      <c r="K143" s="182">
        <v>1576000</v>
      </c>
      <c r="L143" s="182">
        <f t="shared" si="24"/>
        <v>1576000</v>
      </c>
      <c r="M143" s="182">
        <f t="shared" si="22"/>
        <v>100</v>
      </c>
      <c r="N143" s="182">
        <f t="shared" si="23"/>
        <v>100</v>
      </c>
      <c r="O143" s="186" t="s">
        <v>430</v>
      </c>
      <c r="P143" s="188"/>
      <c r="Q143" s="189"/>
      <c r="R143" s="189"/>
      <c r="S143" s="189"/>
      <c r="T143" s="189"/>
      <c r="U143" s="189"/>
      <c r="V143" s="189"/>
    </row>
    <row r="144" spans="1:22" s="190" customFormat="1" ht="15" customHeight="1">
      <c r="A144" s="178" t="s">
        <v>431</v>
      </c>
      <c r="B144" s="179">
        <v>2219</v>
      </c>
      <c r="C144" s="179">
        <v>6121</v>
      </c>
      <c r="D144" s="179">
        <v>138</v>
      </c>
      <c r="E144" s="180" t="s">
        <v>432</v>
      </c>
      <c r="F144" s="181">
        <v>0</v>
      </c>
      <c r="G144" s="182">
        <v>0</v>
      </c>
      <c r="H144" s="182">
        <v>5803.3</v>
      </c>
      <c r="I144" s="182">
        <f t="shared" si="19"/>
        <v>5803.3</v>
      </c>
      <c r="J144" s="182">
        <v>0</v>
      </c>
      <c r="K144" s="182">
        <v>700</v>
      </c>
      <c r="L144" s="182">
        <f t="shared" si="24"/>
        <v>700</v>
      </c>
      <c r="M144" s="182">
        <f t="shared" si="22"/>
        <v>12.062102596798372</v>
      </c>
      <c r="N144" s="182">
        <f t="shared" si="23"/>
        <v>12.062102596798372</v>
      </c>
      <c r="O144" s="186"/>
      <c r="P144" s="188"/>
      <c r="Q144" s="189"/>
      <c r="R144" s="189"/>
      <c r="S144" s="189"/>
      <c r="T144" s="189"/>
      <c r="U144" s="189"/>
      <c r="V144" s="189"/>
    </row>
    <row r="145" spans="1:22" s="190" customFormat="1" ht="15" customHeight="1">
      <c r="A145" s="178" t="s">
        <v>433</v>
      </c>
      <c r="B145" s="179">
        <v>2219</v>
      </c>
      <c r="C145" s="179">
        <v>6121</v>
      </c>
      <c r="D145" s="179">
        <v>139</v>
      </c>
      <c r="E145" s="180" t="s">
        <v>434</v>
      </c>
      <c r="F145" s="181">
        <v>450</v>
      </c>
      <c r="G145" s="182">
        <v>324000</v>
      </c>
      <c r="H145" s="182"/>
      <c r="I145" s="182">
        <f t="shared" si="19"/>
        <v>324000</v>
      </c>
      <c r="J145" s="182">
        <v>0</v>
      </c>
      <c r="K145" s="182">
        <v>235620</v>
      </c>
      <c r="L145" s="182">
        <f t="shared" si="24"/>
        <v>235620</v>
      </c>
      <c r="M145" s="182">
        <f t="shared" si="22"/>
        <v>72.72222222222223</v>
      </c>
      <c r="N145" s="182">
        <f t="shared" si="23"/>
        <v>72.72222222222223</v>
      </c>
      <c r="O145" s="183"/>
      <c r="P145" s="188"/>
      <c r="Q145" s="189"/>
      <c r="R145" s="189"/>
      <c r="S145" s="189"/>
      <c r="T145" s="189"/>
      <c r="U145" s="189"/>
      <c r="V145" s="189"/>
    </row>
    <row r="146" spans="1:22" s="190" customFormat="1" ht="15" customHeight="1">
      <c r="A146" s="178" t="s">
        <v>435</v>
      </c>
      <c r="B146" s="179">
        <v>2219</v>
      </c>
      <c r="C146" s="179">
        <v>6121</v>
      </c>
      <c r="D146" s="179">
        <v>140</v>
      </c>
      <c r="E146" s="180" t="s">
        <v>436</v>
      </c>
      <c r="F146" s="181">
        <v>0</v>
      </c>
      <c r="G146" s="182">
        <v>226000</v>
      </c>
      <c r="H146" s="182"/>
      <c r="I146" s="182">
        <f t="shared" si="19"/>
        <v>226000</v>
      </c>
      <c r="J146" s="182">
        <v>0</v>
      </c>
      <c r="K146" s="182">
        <v>225028.5</v>
      </c>
      <c r="L146" s="182">
        <f t="shared" si="24"/>
        <v>225028.5</v>
      </c>
      <c r="M146" s="182">
        <f t="shared" si="22"/>
        <v>99.57013274336283</v>
      </c>
      <c r="N146" s="182">
        <f t="shared" si="23"/>
        <v>99.57013274336283</v>
      </c>
      <c r="O146" s="183"/>
      <c r="P146" s="188"/>
      <c r="Q146" s="189"/>
      <c r="R146" s="189"/>
      <c r="S146" s="189"/>
      <c r="T146" s="189"/>
      <c r="U146" s="189"/>
      <c r="V146" s="189"/>
    </row>
    <row r="147" spans="1:22" s="190" customFormat="1" ht="15" customHeight="1">
      <c r="A147" s="178" t="s">
        <v>437</v>
      </c>
      <c r="B147" s="179">
        <v>3631</v>
      </c>
      <c r="C147" s="179">
        <v>6121</v>
      </c>
      <c r="D147" s="179">
        <v>141</v>
      </c>
      <c r="E147" s="180" t="s">
        <v>438</v>
      </c>
      <c r="F147" s="181">
        <v>3000</v>
      </c>
      <c r="G147" s="182">
        <v>549000</v>
      </c>
      <c r="H147" s="182"/>
      <c r="I147" s="182">
        <f t="shared" si="19"/>
        <v>549000</v>
      </c>
      <c r="J147" s="182">
        <v>0</v>
      </c>
      <c r="K147" s="182">
        <v>20468</v>
      </c>
      <c r="L147" s="182">
        <f t="shared" si="24"/>
        <v>20468</v>
      </c>
      <c r="M147" s="182">
        <f t="shared" si="22"/>
        <v>3.728233151183971</v>
      </c>
      <c r="N147" s="182">
        <f t="shared" si="23"/>
        <v>3.728233151183971</v>
      </c>
      <c r="O147" s="183"/>
      <c r="P147" s="188"/>
      <c r="Q147" s="189"/>
      <c r="R147" s="189"/>
      <c r="S147" s="189"/>
      <c r="T147" s="189"/>
      <c r="U147" s="189"/>
      <c r="V147" s="189"/>
    </row>
    <row r="148" spans="1:22" s="190" customFormat="1" ht="15" customHeight="1">
      <c r="A148" s="178" t="s">
        <v>439</v>
      </c>
      <c r="B148" s="179">
        <v>2219</v>
      </c>
      <c r="C148" s="179">
        <v>6121</v>
      </c>
      <c r="D148" s="179">
        <v>142</v>
      </c>
      <c r="E148" s="180" t="s">
        <v>440</v>
      </c>
      <c r="F148" s="181">
        <v>0</v>
      </c>
      <c r="G148" s="182">
        <v>69500</v>
      </c>
      <c r="H148" s="182"/>
      <c r="I148" s="182">
        <f t="shared" si="19"/>
        <v>69500</v>
      </c>
      <c r="J148" s="182">
        <v>0</v>
      </c>
      <c r="K148" s="182">
        <v>69496</v>
      </c>
      <c r="L148" s="182">
        <f t="shared" si="24"/>
        <v>69496</v>
      </c>
      <c r="M148" s="182">
        <f t="shared" si="22"/>
        <v>99.99424460431655</v>
      </c>
      <c r="N148" s="182">
        <f t="shared" si="23"/>
        <v>99.99424460431655</v>
      </c>
      <c r="O148" s="183"/>
      <c r="P148" s="188"/>
      <c r="Q148" s="189"/>
      <c r="R148" s="189"/>
      <c r="S148" s="189"/>
      <c r="T148" s="189"/>
      <c r="U148" s="189"/>
      <c r="V148" s="189"/>
    </row>
    <row r="149" spans="1:22" s="190" customFormat="1" ht="15" customHeight="1">
      <c r="A149" s="178" t="s">
        <v>441</v>
      </c>
      <c r="B149" s="179">
        <v>2219</v>
      </c>
      <c r="C149" s="179">
        <v>6121</v>
      </c>
      <c r="D149" s="179">
        <v>143</v>
      </c>
      <c r="E149" s="180" t="s">
        <v>442</v>
      </c>
      <c r="F149" s="181">
        <v>0</v>
      </c>
      <c r="G149" s="182">
        <v>17000</v>
      </c>
      <c r="H149" s="182"/>
      <c r="I149" s="182">
        <f t="shared" si="19"/>
        <v>17000</v>
      </c>
      <c r="J149" s="182">
        <v>0</v>
      </c>
      <c r="K149" s="182">
        <v>1105</v>
      </c>
      <c r="L149" s="182">
        <f t="shared" si="24"/>
        <v>1105</v>
      </c>
      <c r="M149" s="182">
        <f t="shared" si="22"/>
        <v>6.5</v>
      </c>
      <c r="N149" s="182">
        <f t="shared" si="23"/>
        <v>6.5</v>
      </c>
      <c r="O149" s="183"/>
      <c r="P149" s="188"/>
      <c r="Q149" s="189"/>
      <c r="R149" s="189"/>
      <c r="S149" s="189"/>
      <c r="T149" s="189"/>
      <c r="U149" s="189"/>
      <c r="V149" s="189"/>
    </row>
    <row r="150" spans="1:22" s="190" customFormat="1" ht="15" customHeight="1">
      <c r="A150" s="178" t="s">
        <v>443</v>
      </c>
      <c r="B150" s="179">
        <v>2219</v>
      </c>
      <c r="C150" s="179">
        <v>6121</v>
      </c>
      <c r="D150" s="179">
        <v>144</v>
      </c>
      <c r="E150" s="180" t="s">
        <v>444</v>
      </c>
      <c r="F150" s="181">
        <v>28500</v>
      </c>
      <c r="G150" s="182">
        <v>29493000</v>
      </c>
      <c r="H150" s="182"/>
      <c r="I150" s="182">
        <v>29493100</v>
      </c>
      <c r="J150" s="182">
        <v>0</v>
      </c>
      <c r="K150" s="182">
        <v>29221772.3</v>
      </c>
      <c r="L150" s="182">
        <f t="shared" si="24"/>
        <v>29221772.3</v>
      </c>
      <c r="M150" s="182">
        <f t="shared" si="22"/>
        <v>99.08002990529988</v>
      </c>
      <c r="N150" s="182">
        <f t="shared" si="23"/>
        <v>99.08002990529988</v>
      </c>
      <c r="O150" s="186"/>
      <c r="P150" s="188"/>
      <c r="Q150" s="189"/>
      <c r="R150" s="189"/>
      <c r="S150" s="189"/>
      <c r="T150" s="189"/>
      <c r="U150" s="189"/>
      <c r="V150" s="189"/>
    </row>
    <row r="151" spans="1:22" s="190" customFormat="1" ht="15" customHeight="1">
      <c r="A151" s="178" t="s">
        <v>445</v>
      </c>
      <c r="B151" s="179">
        <v>2212</v>
      </c>
      <c r="C151" s="179">
        <v>6121</v>
      </c>
      <c r="D151" s="179">
        <v>145</v>
      </c>
      <c r="E151" s="180" t="s">
        <v>446</v>
      </c>
      <c r="F151" s="181">
        <v>12470</v>
      </c>
      <c r="G151" s="182">
        <v>8256668</v>
      </c>
      <c r="H151" s="182"/>
      <c r="I151" s="182">
        <f aca="true" t="shared" si="25" ref="I151:I169">G151+H151</f>
        <v>8256668</v>
      </c>
      <c r="J151" s="182">
        <v>0</v>
      </c>
      <c r="K151" s="182">
        <v>8256569.9</v>
      </c>
      <c r="L151" s="182">
        <f t="shared" si="24"/>
        <v>8256569.9</v>
      </c>
      <c r="M151" s="182">
        <f t="shared" si="22"/>
        <v>99.99881186938848</v>
      </c>
      <c r="N151" s="182">
        <f t="shared" si="23"/>
        <v>99.99881186938848</v>
      </c>
      <c r="O151" s="183"/>
      <c r="P151" s="188"/>
      <c r="Q151" s="189"/>
      <c r="R151" s="189"/>
      <c r="S151" s="189"/>
      <c r="T151" s="189"/>
      <c r="U151" s="189"/>
      <c r="V151" s="189"/>
    </row>
    <row r="152" spans="1:22" s="190" customFormat="1" ht="15" customHeight="1">
      <c r="A152" s="178" t="s">
        <v>447</v>
      </c>
      <c r="B152" s="179">
        <v>2219</v>
      </c>
      <c r="C152" s="179">
        <v>6121</v>
      </c>
      <c r="D152" s="179">
        <v>146</v>
      </c>
      <c r="E152" s="180" t="s">
        <v>448</v>
      </c>
      <c r="F152" s="181">
        <v>0</v>
      </c>
      <c r="G152" s="182">
        <v>599000</v>
      </c>
      <c r="H152" s="182"/>
      <c r="I152" s="182">
        <f t="shared" si="25"/>
        <v>599000</v>
      </c>
      <c r="J152" s="182">
        <v>0</v>
      </c>
      <c r="K152" s="182">
        <v>598814.7</v>
      </c>
      <c r="L152" s="182">
        <f t="shared" si="24"/>
        <v>598814.7</v>
      </c>
      <c r="M152" s="182">
        <f t="shared" si="22"/>
        <v>99.96906510851419</v>
      </c>
      <c r="N152" s="182">
        <f t="shared" si="23"/>
        <v>99.96906510851419</v>
      </c>
      <c r="O152" s="183"/>
      <c r="P152" s="188"/>
      <c r="Q152" s="189"/>
      <c r="R152" s="189"/>
      <c r="S152" s="189"/>
      <c r="T152" s="189"/>
      <c r="U152" s="189"/>
      <c r="V152" s="189"/>
    </row>
    <row r="153" spans="1:22" s="190" customFormat="1" ht="15" customHeight="1">
      <c r="A153" s="178" t="s">
        <v>449</v>
      </c>
      <c r="B153" s="179">
        <v>3631</v>
      </c>
      <c r="C153" s="179">
        <v>6121</v>
      </c>
      <c r="D153" s="179">
        <v>147</v>
      </c>
      <c r="E153" s="180" t="s">
        <v>450</v>
      </c>
      <c r="F153" s="181">
        <v>0</v>
      </c>
      <c r="G153" s="182">
        <v>543000</v>
      </c>
      <c r="H153" s="182"/>
      <c r="I153" s="182">
        <f t="shared" si="25"/>
        <v>543000</v>
      </c>
      <c r="J153" s="182">
        <v>0</v>
      </c>
      <c r="K153" s="182">
        <v>542849</v>
      </c>
      <c r="L153" s="182">
        <f t="shared" si="24"/>
        <v>542849</v>
      </c>
      <c r="M153" s="182">
        <f t="shared" si="22"/>
        <v>99.97219152854512</v>
      </c>
      <c r="N153" s="182">
        <f t="shared" si="23"/>
        <v>99.97219152854512</v>
      </c>
      <c r="O153" s="183"/>
      <c r="P153" s="188"/>
      <c r="Q153" s="189"/>
      <c r="R153" s="189"/>
      <c r="S153" s="189"/>
      <c r="T153" s="189"/>
      <c r="U153" s="189"/>
      <c r="V153" s="189"/>
    </row>
    <row r="154" spans="1:22" s="190" customFormat="1" ht="15" customHeight="1">
      <c r="A154" s="178" t="s">
        <v>451</v>
      </c>
      <c r="B154" s="179">
        <v>3421</v>
      </c>
      <c r="C154" s="179">
        <v>6121</v>
      </c>
      <c r="D154" s="179">
        <v>148</v>
      </c>
      <c r="E154" s="180" t="s">
        <v>452</v>
      </c>
      <c r="F154" s="181">
        <v>17125</v>
      </c>
      <c r="G154" s="182">
        <v>2153652</v>
      </c>
      <c r="H154" s="182"/>
      <c r="I154" s="182">
        <f t="shared" si="25"/>
        <v>2153652</v>
      </c>
      <c r="J154" s="182">
        <v>0</v>
      </c>
      <c r="K154" s="182">
        <v>2136096.4</v>
      </c>
      <c r="L154" s="182">
        <f t="shared" si="24"/>
        <v>2136096.4</v>
      </c>
      <c r="M154" s="182">
        <f t="shared" si="22"/>
        <v>99.18484509103605</v>
      </c>
      <c r="N154" s="182">
        <f t="shared" si="23"/>
        <v>99.18484509103605</v>
      </c>
      <c r="O154" s="183"/>
      <c r="P154" s="188"/>
      <c r="Q154" s="189"/>
      <c r="R154" s="189"/>
      <c r="S154" s="189"/>
      <c r="T154" s="189"/>
      <c r="U154" s="189"/>
      <c r="V154" s="189"/>
    </row>
    <row r="155" spans="1:22" s="190" customFormat="1" ht="15" customHeight="1">
      <c r="A155" s="178" t="s">
        <v>453</v>
      </c>
      <c r="B155" s="179">
        <v>2219</v>
      </c>
      <c r="C155" s="179">
        <v>6121</v>
      </c>
      <c r="D155" s="179">
        <v>149</v>
      </c>
      <c r="E155" s="180" t="s">
        <v>454</v>
      </c>
      <c r="F155" s="181">
        <v>0</v>
      </c>
      <c r="G155" s="182">
        <v>220000</v>
      </c>
      <c r="H155" s="182"/>
      <c r="I155" s="182">
        <f t="shared" si="25"/>
        <v>220000</v>
      </c>
      <c r="J155" s="182">
        <v>0</v>
      </c>
      <c r="K155" s="182">
        <v>219958</v>
      </c>
      <c r="L155" s="182">
        <f t="shared" si="24"/>
        <v>219958</v>
      </c>
      <c r="M155" s="182">
        <f t="shared" si="22"/>
        <v>99.98090909090908</v>
      </c>
      <c r="N155" s="182">
        <f t="shared" si="23"/>
        <v>99.98090909090908</v>
      </c>
      <c r="O155" s="183"/>
      <c r="P155" s="188"/>
      <c r="Q155" s="189"/>
      <c r="R155" s="189"/>
      <c r="S155" s="189"/>
      <c r="T155" s="189"/>
      <c r="U155" s="189"/>
      <c r="V155" s="189"/>
    </row>
    <row r="156" spans="1:22" s="190" customFormat="1" ht="15" customHeight="1">
      <c r="A156" s="178" t="s">
        <v>455</v>
      </c>
      <c r="B156" s="179">
        <v>3741</v>
      </c>
      <c r="C156" s="179">
        <v>6121</v>
      </c>
      <c r="D156" s="179">
        <v>150</v>
      </c>
      <c r="E156" s="180" t="s">
        <v>456</v>
      </c>
      <c r="F156" s="181">
        <v>0</v>
      </c>
      <c r="G156" s="182">
        <v>654000</v>
      </c>
      <c r="H156" s="182"/>
      <c r="I156" s="182">
        <f t="shared" si="25"/>
        <v>654000</v>
      </c>
      <c r="J156" s="182">
        <v>0</v>
      </c>
      <c r="K156" s="182">
        <v>653310</v>
      </c>
      <c r="L156" s="182">
        <f t="shared" si="24"/>
        <v>653310</v>
      </c>
      <c r="M156" s="182">
        <f t="shared" si="22"/>
        <v>99.89449541284404</v>
      </c>
      <c r="N156" s="182">
        <f t="shared" si="23"/>
        <v>99.89449541284404</v>
      </c>
      <c r="O156" s="183"/>
      <c r="P156" s="188"/>
      <c r="Q156" s="189"/>
      <c r="R156" s="189"/>
      <c r="S156" s="189"/>
      <c r="T156" s="189"/>
      <c r="U156" s="189"/>
      <c r="V156" s="189"/>
    </row>
    <row r="157" spans="1:22" s="190" customFormat="1" ht="15" customHeight="1">
      <c r="A157" s="178" t="s">
        <v>457</v>
      </c>
      <c r="B157" s="179">
        <v>3113</v>
      </c>
      <c r="C157" s="179">
        <v>6121</v>
      </c>
      <c r="D157" s="179">
        <v>151</v>
      </c>
      <c r="E157" s="180" t="s">
        <v>458</v>
      </c>
      <c r="F157" s="181">
        <v>0</v>
      </c>
      <c r="G157" s="182">
        <v>133000</v>
      </c>
      <c r="H157" s="182"/>
      <c r="I157" s="182">
        <f t="shared" si="25"/>
        <v>133000</v>
      </c>
      <c r="J157" s="182">
        <v>0</v>
      </c>
      <c r="K157" s="182">
        <v>124141</v>
      </c>
      <c r="L157" s="182">
        <f t="shared" si="24"/>
        <v>124141</v>
      </c>
      <c r="M157" s="182">
        <f t="shared" si="22"/>
        <v>93.3390977443609</v>
      </c>
      <c r="N157" s="182">
        <f t="shared" si="23"/>
        <v>93.3390977443609</v>
      </c>
      <c r="O157" s="183"/>
      <c r="P157" s="188"/>
      <c r="Q157" s="189"/>
      <c r="R157" s="189"/>
      <c r="S157" s="189"/>
      <c r="T157" s="189"/>
      <c r="U157" s="189"/>
      <c r="V157" s="189"/>
    </row>
    <row r="158" spans="1:22" s="190" customFormat="1" ht="15" customHeight="1">
      <c r="A158" s="178" t="s">
        <v>459</v>
      </c>
      <c r="B158" s="179">
        <v>3141</v>
      </c>
      <c r="C158" s="179">
        <v>6121</v>
      </c>
      <c r="D158" s="179">
        <v>152</v>
      </c>
      <c r="E158" s="180" t="s">
        <v>460</v>
      </c>
      <c r="F158" s="181">
        <v>12000</v>
      </c>
      <c r="G158" s="182">
        <v>14365281.5</v>
      </c>
      <c r="H158" s="182">
        <v>-43000</v>
      </c>
      <c r="I158" s="182">
        <f t="shared" si="25"/>
        <v>14322281.5</v>
      </c>
      <c r="J158" s="182">
        <v>0</v>
      </c>
      <c r="K158" s="182">
        <v>14320631</v>
      </c>
      <c r="L158" s="182">
        <f t="shared" si="24"/>
        <v>14320631</v>
      </c>
      <c r="M158" s="182">
        <f t="shared" si="22"/>
        <v>99.98847599804542</v>
      </c>
      <c r="N158" s="182">
        <f t="shared" si="23"/>
        <v>99.98847599804542</v>
      </c>
      <c r="O158" s="183"/>
      <c r="P158" s="188"/>
      <c r="Q158" s="189"/>
      <c r="R158" s="189"/>
      <c r="S158" s="189"/>
      <c r="T158" s="189"/>
      <c r="U158" s="189"/>
      <c r="V158" s="189"/>
    </row>
    <row r="159" spans="1:22" s="190" customFormat="1" ht="15" customHeight="1">
      <c r="A159" s="178" t="s">
        <v>461</v>
      </c>
      <c r="B159" s="179">
        <v>3113</v>
      </c>
      <c r="C159" s="179">
        <v>6121</v>
      </c>
      <c r="D159" s="179">
        <v>153</v>
      </c>
      <c r="E159" s="180" t="s">
        <v>462</v>
      </c>
      <c r="F159" s="181">
        <v>500</v>
      </c>
      <c r="G159" s="182">
        <v>373000</v>
      </c>
      <c r="H159" s="182"/>
      <c r="I159" s="182">
        <f t="shared" si="25"/>
        <v>373000</v>
      </c>
      <c r="J159" s="182">
        <v>0</v>
      </c>
      <c r="K159" s="182">
        <v>372905</v>
      </c>
      <c r="L159" s="182">
        <f t="shared" si="24"/>
        <v>372905</v>
      </c>
      <c r="M159" s="182">
        <f t="shared" si="22"/>
        <v>99.9745308310992</v>
      </c>
      <c r="N159" s="182">
        <f t="shared" si="23"/>
        <v>99.9745308310992</v>
      </c>
      <c r="O159" s="183"/>
      <c r="P159" s="188"/>
      <c r="Q159" s="189"/>
      <c r="R159" s="189"/>
      <c r="S159" s="189"/>
      <c r="T159" s="189"/>
      <c r="U159" s="189"/>
      <c r="V159" s="189"/>
    </row>
    <row r="160" spans="1:22" s="190" customFormat="1" ht="15" customHeight="1">
      <c r="A160" s="178" t="s">
        <v>463</v>
      </c>
      <c r="B160" s="179">
        <v>3113</v>
      </c>
      <c r="C160" s="179">
        <v>6121</v>
      </c>
      <c r="D160" s="179">
        <v>154</v>
      </c>
      <c r="E160" s="180" t="s">
        <v>464</v>
      </c>
      <c r="F160" s="181">
        <v>343</v>
      </c>
      <c r="G160" s="182">
        <v>343000</v>
      </c>
      <c r="H160" s="181"/>
      <c r="I160" s="182">
        <f t="shared" si="25"/>
        <v>343000</v>
      </c>
      <c r="J160" s="182">
        <v>0</v>
      </c>
      <c r="K160" s="182">
        <v>342514</v>
      </c>
      <c r="L160" s="182">
        <f t="shared" si="24"/>
        <v>342514</v>
      </c>
      <c r="M160" s="182">
        <f t="shared" si="22"/>
        <v>99.85830903790087</v>
      </c>
      <c r="N160" s="182">
        <f t="shared" si="23"/>
        <v>99.85830903790087</v>
      </c>
      <c r="O160" s="183"/>
      <c r="P160" s="188"/>
      <c r="Q160" s="189"/>
      <c r="R160" s="189"/>
      <c r="S160" s="189"/>
      <c r="T160" s="189"/>
      <c r="U160" s="189"/>
      <c r="V160" s="189"/>
    </row>
    <row r="161" spans="1:22" s="190" customFormat="1" ht="15" customHeight="1">
      <c r="A161" s="178" t="s">
        <v>465</v>
      </c>
      <c r="B161" s="179">
        <v>3421</v>
      </c>
      <c r="C161" s="179">
        <v>6121</v>
      </c>
      <c r="D161" s="179">
        <v>155</v>
      </c>
      <c r="E161" s="180" t="s">
        <v>466</v>
      </c>
      <c r="F161" s="181">
        <v>2600</v>
      </c>
      <c r="G161" s="182">
        <v>2600000</v>
      </c>
      <c r="H161" s="181"/>
      <c r="I161" s="182">
        <f t="shared" si="25"/>
        <v>2600000</v>
      </c>
      <c r="J161" s="182">
        <v>0</v>
      </c>
      <c r="K161" s="182">
        <v>2558683.3</v>
      </c>
      <c r="L161" s="182">
        <f t="shared" si="24"/>
        <v>2558683.3</v>
      </c>
      <c r="M161" s="182">
        <f t="shared" si="22"/>
        <v>98.41089615384615</v>
      </c>
      <c r="N161" s="182">
        <f t="shared" si="23"/>
        <v>98.41089615384615</v>
      </c>
      <c r="O161" s="183"/>
      <c r="P161" s="188"/>
      <c r="Q161" s="189"/>
      <c r="R161" s="189"/>
      <c r="S161" s="189"/>
      <c r="T161" s="189"/>
      <c r="U161" s="189"/>
      <c r="V161" s="189"/>
    </row>
    <row r="162" spans="1:22" s="190" customFormat="1" ht="15" customHeight="1">
      <c r="A162" s="178" t="s">
        <v>467</v>
      </c>
      <c r="B162" s="179">
        <v>3141</v>
      </c>
      <c r="C162" s="179">
        <v>6121</v>
      </c>
      <c r="D162" s="179">
        <v>156</v>
      </c>
      <c r="E162" s="180" t="s">
        <v>468</v>
      </c>
      <c r="F162" s="181">
        <v>2000</v>
      </c>
      <c r="G162" s="182">
        <v>5023580</v>
      </c>
      <c r="H162" s="182">
        <v>-192000</v>
      </c>
      <c r="I162" s="182">
        <f t="shared" si="25"/>
        <v>4831580</v>
      </c>
      <c r="J162" s="182">
        <v>0</v>
      </c>
      <c r="K162" s="182">
        <v>4723926.2</v>
      </c>
      <c r="L162" s="182">
        <f t="shared" si="24"/>
        <v>4723926.2</v>
      </c>
      <c r="M162" s="182">
        <f t="shared" si="22"/>
        <v>97.77187172726106</v>
      </c>
      <c r="N162" s="182">
        <f t="shared" si="23"/>
        <v>97.77187172726106</v>
      </c>
      <c r="O162" s="183"/>
      <c r="P162" s="188"/>
      <c r="Q162" s="189"/>
      <c r="R162" s="189"/>
      <c r="S162" s="189"/>
      <c r="T162" s="189"/>
      <c r="U162" s="189"/>
      <c r="V162" s="189"/>
    </row>
    <row r="163" spans="1:22" s="190" customFormat="1" ht="15" customHeight="1">
      <c r="A163" s="178" t="s">
        <v>469</v>
      </c>
      <c r="B163" s="179">
        <v>3113</v>
      </c>
      <c r="C163" s="179">
        <v>6121</v>
      </c>
      <c r="D163" s="179">
        <v>157</v>
      </c>
      <c r="E163" s="180" t="s">
        <v>470</v>
      </c>
      <c r="F163" s="181">
        <v>7100</v>
      </c>
      <c r="G163" s="182">
        <v>7350000</v>
      </c>
      <c r="H163" s="182"/>
      <c r="I163" s="182">
        <f t="shared" si="25"/>
        <v>7350000</v>
      </c>
      <c r="J163" s="182">
        <v>0</v>
      </c>
      <c r="K163" s="182">
        <v>7344241</v>
      </c>
      <c r="L163" s="182">
        <f t="shared" si="24"/>
        <v>7344241</v>
      </c>
      <c r="M163" s="182">
        <f t="shared" si="22"/>
        <v>99.9216462585034</v>
      </c>
      <c r="N163" s="182">
        <f t="shared" si="23"/>
        <v>99.9216462585034</v>
      </c>
      <c r="O163" s="183"/>
      <c r="P163" s="188"/>
      <c r="Q163" s="189"/>
      <c r="R163" s="189"/>
      <c r="S163" s="189"/>
      <c r="T163" s="189"/>
      <c r="U163" s="189"/>
      <c r="V163" s="189"/>
    </row>
    <row r="164" spans="1:22" s="190" customFormat="1" ht="15" customHeight="1">
      <c r="A164" s="178" t="s">
        <v>471</v>
      </c>
      <c r="B164" s="179">
        <v>3141</v>
      </c>
      <c r="C164" s="179">
        <v>6121</v>
      </c>
      <c r="D164" s="179">
        <v>158</v>
      </c>
      <c r="E164" s="180" t="s">
        <v>472</v>
      </c>
      <c r="F164" s="181">
        <v>15000</v>
      </c>
      <c r="G164" s="182">
        <v>14350334</v>
      </c>
      <c r="H164" s="182"/>
      <c r="I164" s="182">
        <f t="shared" si="25"/>
        <v>14350334</v>
      </c>
      <c r="J164" s="182">
        <v>0</v>
      </c>
      <c r="K164" s="182">
        <v>14350462.5</v>
      </c>
      <c r="L164" s="182">
        <f t="shared" si="24"/>
        <v>14350462.5</v>
      </c>
      <c r="M164" s="182">
        <f t="shared" si="22"/>
        <v>100.00089544954145</v>
      </c>
      <c r="N164" s="182">
        <f t="shared" si="23"/>
        <v>100.00089544954145</v>
      </c>
      <c r="O164" s="183"/>
      <c r="P164" s="188"/>
      <c r="Q164" s="189"/>
      <c r="R164" s="189"/>
      <c r="S164" s="189"/>
      <c r="T164" s="189"/>
      <c r="U164" s="189"/>
      <c r="V164" s="189"/>
    </row>
    <row r="165" spans="1:22" s="190" customFormat="1" ht="15" customHeight="1">
      <c r="A165" s="178" t="s">
        <v>473</v>
      </c>
      <c r="B165" s="179">
        <v>3113</v>
      </c>
      <c r="C165" s="179">
        <v>6121</v>
      </c>
      <c r="D165" s="179">
        <v>159</v>
      </c>
      <c r="E165" s="180" t="s">
        <v>474</v>
      </c>
      <c r="F165" s="181">
        <v>150</v>
      </c>
      <c r="G165" s="182">
        <v>0</v>
      </c>
      <c r="H165" s="182"/>
      <c r="I165" s="182">
        <f t="shared" si="25"/>
        <v>0</v>
      </c>
      <c r="J165" s="182">
        <v>0</v>
      </c>
      <c r="K165" s="182">
        <v>0</v>
      </c>
      <c r="L165" s="182">
        <f t="shared" si="24"/>
        <v>0</v>
      </c>
      <c r="M165" s="182">
        <v>0</v>
      </c>
      <c r="N165" s="182">
        <v>0</v>
      </c>
      <c r="O165" s="183"/>
      <c r="P165" s="188"/>
      <c r="Q165" s="189"/>
      <c r="R165" s="189"/>
      <c r="S165" s="189"/>
      <c r="T165" s="189"/>
      <c r="U165" s="189"/>
      <c r="V165" s="189"/>
    </row>
    <row r="166" spans="1:22" s="190" customFormat="1" ht="15" customHeight="1">
      <c r="A166" s="178" t="s">
        <v>475</v>
      </c>
      <c r="B166" s="179">
        <v>3113</v>
      </c>
      <c r="C166" s="179">
        <v>6351</v>
      </c>
      <c r="D166" s="179">
        <v>160</v>
      </c>
      <c r="E166" s="180" t="s">
        <v>476</v>
      </c>
      <c r="F166" s="181">
        <v>0</v>
      </c>
      <c r="G166" s="182">
        <v>0</v>
      </c>
      <c r="H166" s="182">
        <v>1250000</v>
      </c>
      <c r="I166" s="182">
        <f t="shared" si="25"/>
        <v>1250000</v>
      </c>
      <c r="J166" s="182">
        <v>0</v>
      </c>
      <c r="K166" s="182">
        <v>1250000</v>
      </c>
      <c r="L166" s="182">
        <f t="shared" si="24"/>
        <v>1250000</v>
      </c>
      <c r="M166" s="182">
        <f aca="true" t="shared" si="26" ref="M166:M177">K166/I166*100</f>
        <v>100</v>
      </c>
      <c r="N166" s="182">
        <f aca="true" t="shared" si="27" ref="N166:N177">L166/I166*100</f>
        <v>100</v>
      </c>
      <c r="O166" s="183"/>
      <c r="P166" s="188"/>
      <c r="Q166" s="189"/>
      <c r="R166" s="189"/>
      <c r="S166" s="189"/>
      <c r="T166" s="189"/>
      <c r="U166" s="189"/>
      <c r="V166" s="189"/>
    </row>
    <row r="167" spans="1:22" s="190" customFormat="1" ht="15" customHeight="1">
      <c r="A167" s="178" t="s">
        <v>477</v>
      </c>
      <c r="B167" s="179">
        <v>3141</v>
      </c>
      <c r="C167" s="179">
        <v>6121</v>
      </c>
      <c r="D167" s="179">
        <v>161</v>
      </c>
      <c r="E167" s="180" t="s">
        <v>478</v>
      </c>
      <c r="F167" s="181">
        <v>450</v>
      </c>
      <c r="G167" s="182">
        <v>450000</v>
      </c>
      <c r="H167" s="182">
        <v>25818.5</v>
      </c>
      <c r="I167" s="182">
        <f t="shared" si="25"/>
        <v>475818.5</v>
      </c>
      <c r="J167" s="182">
        <v>0</v>
      </c>
      <c r="K167" s="182">
        <v>466843.4</v>
      </c>
      <c r="L167" s="182">
        <f t="shared" si="24"/>
        <v>466843.4</v>
      </c>
      <c r="M167" s="182">
        <f t="shared" si="26"/>
        <v>98.11375556015582</v>
      </c>
      <c r="N167" s="182">
        <f t="shared" si="27"/>
        <v>98.11375556015582</v>
      </c>
      <c r="O167" s="183"/>
      <c r="P167" s="188"/>
      <c r="Q167" s="189"/>
      <c r="R167" s="189"/>
      <c r="S167" s="189"/>
      <c r="T167" s="189"/>
      <c r="U167" s="189"/>
      <c r="V167" s="189"/>
    </row>
    <row r="168" spans="1:22" s="190" customFormat="1" ht="15" customHeight="1">
      <c r="A168" s="178" t="s">
        <v>479</v>
      </c>
      <c r="B168" s="179">
        <v>3141</v>
      </c>
      <c r="C168" s="179">
        <v>6121</v>
      </c>
      <c r="D168" s="179">
        <v>162</v>
      </c>
      <c r="E168" s="180" t="s">
        <v>480</v>
      </c>
      <c r="F168" s="181">
        <v>450</v>
      </c>
      <c r="G168" s="182">
        <v>510000</v>
      </c>
      <c r="H168" s="182">
        <v>30000</v>
      </c>
      <c r="I168" s="182">
        <f t="shared" si="25"/>
        <v>540000</v>
      </c>
      <c r="J168" s="182">
        <v>0</v>
      </c>
      <c r="K168" s="182">
        <v>535119.5</v>
      </c>
      <c r="L168" s="182">
        <f t="shared" si="24"/>
        <v>535119.5</v>
      </c>
      <c r="M168" s="182">
        <f t="shared" si="26"/>
        <v>99.0962037037037</v>
      </c>
      <c r="N168" s="182">
        <f t="shared" si="27"/>
        <v>99.0962037037037</v>
      </c>
      <c r="O168" s="183"/>
      <c r="P168" s="188"/>
      <c r="Q168" s="189"/>
      <c r="R168" s="189"/>
      <c r="S168" s="189"/>
      <c r="T168" s="189"/>
      <c r="U168" s="189"/>
      <c r="V168" s="189"/>
    </row>
    <row r="169" spans="1:22" s="190" customFormat="1" ht="15" customHeight="1" thickBot="1">
      <c r="A169" s="178" t="s">
        <v>481</v>
      </c>
      <c r="B169" s="179">
        <v>3119</v>
      </c>
      <c r="C169" s="179">
        <v>6121</v>
      </c>
      <c r="D169" s="179">
        <v>163</v>
      </c>
      <c r="E169" s="180" t="s">
        <v>482</v>
      </c>
      <c r="F169" s="181">
        <v>0</v>
      </c>
      <c r="G169" s="182">
        <v>118000</v>
      </c>
      <c r="H169" s="182"/>
      <c r="I169" s="182">
        <f t="shared" si="25"/>
        <v>118000</v>
      </c>
      <c r="J169" s="182">
        <v>0</v>
      </c>
      <c r="K169" s="182">
        <v>117253</v>
      </c>
      <c r="L169" s="182">
        <f t="shared" si="24"/>
        <v>117253</v>
      </c>
      <c r="M169" s="182">
        <f t="shared" si="26"/>
        <v>99.36694915254238</v>
      </c>
      <c r="N169" s="182">
        <f t="shared" si="27"/>
        <v>99.36694915254238</v>
      </c>
      <c r="O169" s="183"/>
      <c r="P169" s="188"/>
      <c r="Q169" s="189"/>
      <c r="R169" s="189"/>
      <c r="S169" s="189"/>
      <c r="T169" s="189"/>
      <c r="U169" s="189"/>
      <c r="V169" s="189"/>
    </row>
    <row r="170" spans="1:22" s="190" customFormat="1" ht="15" customHeight="1" hidden="1">
      <c r="A170" s="178"/>
      <c r="D170" s="179"/>
      <c r="E170" s="180"/>
      <c r="F170" s="206"/>
      <c r="G170" s="206"/>
      <c r="H170" s="206"/>
      <c r="I170" s="206"/>
      <c r="J170" s="206"/>
      <c r="K170" s="206"/>
      <c r="L170" s="206"/>
      <c r="M170" s="182" t="e">
        <f t="shared" si="26"/>
        <v>#DIV/0!</v>
      </c>
      <c r="N170" s="182" t="e">
        <f t="shared" si="27"/>
        <v>#DIV/0!</v>
      </c>
      <c r="O170" s="183"/>
      <c r="P170" s="188"/>
      <c r="Q170" s="189"/>
      <c r="R170" s="189"/>
      <c r="S170" s="189"/>
      <c r="T170" s="189"/>
      <c r="U170" s="189"/>
      <c r="V170" s="189"/>
    </row>
    <row r="171" spans="1:22" s="190" customFormat="1" ht="13.5" hidden="1" thickBot="1">
      <c r="A171" s="178"/>
      <c r="D171" s="179"/>
      <c r="E171" s="180"/>
      <c r="F171" s="206"/>
      <c r="G171" s="206"/>
      <c r="H171" s="206"/>
      <c r="I171" s="206"/>
      <c r="J171" s="206"/>
      <c r="K171" s="206"/>
      <c r="L171" s="206"/>
      <c r="M171" s="182" t="e">
        <f t="shared" si="26"/>
        <v>#DIV/0!</v>
      </c>
      <c r="N171" s="182" t="e">
        <f t="shared" si="27"/>
        <v>#DIV/0!</v>
      </c>
      <c r="O171" s="183"/>
      <c r="P171" s="188"/>
      <c r="Q171" s="189"/>
      <c r="R171" s="189"/>
      <c r="S171" s="189"/>
      <c r="T171" s="189"/>
      <c r="U171" s="189"/>
      <c r="V171" s="189"/>
    </row>
    <row r="172" spans="1:22" s="179" customFormat="1" ht="13.5" hidden="1" thickBot="1">
      <c r="A172" s="178"/>
      <c r="E172" s="180"/>
      <c r="F172" s="181"/>
      <c r="G172" s="181"/>
      <c r="H172" s="181"/>
      <c r="I172" s="181"/>
      <c r="J172" s="181"/>
      <c r="K172" s="181"/>
      <c r="L172" s="181"/>
      <c r="M172" s="182" t="e">
        <f t="shared" si="26"/>
        <v>#DIV/0!</v>
      </c>
      <c r="N172" s="182" t="e">
        <f t="shared" si="27"/>
        <v>#DIV/0!</v>
      </c>
      <c r="O172" s="207"/>
      <c r="P172" s="208"/>
      <c r="Q172" s="209"/>
      <c r="R172" s="209"/>
      <c r="S172" s="209"/>
      <c r="T172" s="209"/>
      <c r="U172" s="209"/>
      <c r="V172" s="209"/>
    </row>
    <row r="173" spans="1:22" s="190" customFormat="1" ht="13.5" hidden="1" thickBot="1">
      <c r="A173" s="178"/>
      <c r="D173" s="179"/>
      <c r="E173" s="180"/>
      <c r="F173" s="206"/>
      <c r="G173" s="206"/>
      <c r="H173" s="206"/>
      <c r="I173" s="206"/>
      <c r="J173" s="206"/>
      <c r="K173" s="206"/>
      <c r="L173" s="206"/>
      <c r="M173" s="182" t="e">
        <f t="shared" si="26"/>
        <v>#DIV/0!</v>
      </c>
      <c r="N173" s="182" t="e">
        <f t="shared" si="27"/>
        <v>#DIV/0!</v>
      </c>
      <c r="O173" s="183"/>
      <c r="P173" s="188"/>
      <c r="Q173" s="189"/>
      <c r="R173" s="189"/>
      <c r="S173" s="189"/>
      <c r="T173" s="189"/>
      <c r="U173" s="189"/>
      <c r="V173" s="189"/>
    </row>
    <row r="174" spans="1:22" s="212" customFormat="1" ht="13.5" hidden="1" thickBot="1">
      <c r="A174" s="178"/>
      <c r="B174" s="190"/>
      <c r="C174" s="190"/>
      <c r="D174" s="179"/>
      <c r="E174" s="180"/>
      <c r="F174" s="206"/>
      <c r="G174" s="206"/>
      <c r="H174" s="206"/>
      <c r="I174" s="206"/>
      <c r="J174" s="206"/>
      <c r="K174" s="206"/>
      <c r="L174" s="206"/>
      <c r="M174" s="182" t="e">
        <f t="shared" si="26"/>
        <v>#DIV/0!</v>
      </c>
      <c r="N174" s="182" t="e">
        <f t="shared" si="27"/>
        <v>#DIV/0!</v>
      </c>
      <c r="O174" s="183"/>
      <c r="P174" s="210"/>
      <c r="Q174" s="211"/>
      <c r="R174" s="211"/>
      <c r="S174" s="211"/>
      <c r="T174" s="211"/>
      <c r="U174" s="211"/>
      <c r="V174" s="211"/>
    </row>
    <row r="175" spans="1:22" s="190" customFormat="1" ht="13.5" hidden="1" thickBot="1">
      <c r="A175" s="178"/>
      <c r="D175" s="179"/>
      <c r="E175" s="180"/>
      <c r="F175" s="206"/>
      <c r="G175" s="206"/>
      <c r="H175" s="206"/>
      <c r="I175" s="206"/>
      <c r="J175" s="206"/>
      <c r="K175" s="206"/>
      <c r="L175" s="206"/>
      <c r="M175" s="182" t="e">
        <f t="shared" si="26"/>
        <v>#DIV/0!</v>
      </c>
      <c r="N175" s="182" t="e">
        <f t="shared" si="27"/>
        <v>#DIV/0!</v>
      </c>
      <c r="O175" s="183"/>
      <c r="P175" s="188"/>
      <c r="Q175" s="189"/>
      <c r="R175" s="189"/>
      <c r="S175" s="189"/>
      <c r="T175" s="189"/>
      <c r="U175" s="189"/>
      <c r="V175" s="189"/>
    </row>
    <row r="176" spans="1:22" s="221" customFormat="1" ht="13.5" hidden="1" thickBot="1">
      <c r="A176" s="213"/>
      <c r="B176" s="212"/>
      <c r="C176" s="212"/>
      <c r="D176" s="214"/>
      <c r="E176" s="215"/>
      <c r="F176" s="216"/>
      <c r="G176" s="216"/>
      <c r="H176" s="216"/>
      <c r="I176" s="216"/>
      <c r="J176" s="216"/>
      <c r="K176" s="216"/>
      <c r="L176" s="216"/>
      <c r="M176" s="217" t="e">
        <f t="shared" si="26"/>
        <v>#DIV/0!</v>
      </c>
      <c r="N176" s="217" t="e">
        <f t="shared" si="27"/>
        <v>#DIV/0!</v>
      </c>
      <c r="O176" s="218"/>
      <c r="P176" s="219"/>
      <c r="Q176" s="220"/>
      <c r="R176" s="220"/>
      <c r="S176" s="220"/>
      <c r="T176" s="220"/>
      <c r="U176" s="220"/>
      <c r="V176" s="220"/>
    </row>
    <row r="177" spans="1:22" s="223" customFormat="1" ht="13.5" thickBot="1">
      <c r="A177" s="222"/>
      <c r="E177" s="224" t="s">
        <v>483</v>
      </c>
      <c r="F177" s="225">
        <f>SUM(F7:F168)</f>
        <v>362349</v>
      </c>
      <c r="G177" s="225">
        <f>SUM(G7:G169)</f>
        <v>823798378.1500001</v>
      </c>
      <c r="H177" s="225">
        <f>SUM(H7:H169)</f>
        <v>20238830.240000002</v>
      </c>
      <c r="I177" s="225">
        <f>SUM(I7:I169)</f>
        <v>859517683.6199999</v>
      </c>
      <c r="J177" s="225">
        <f>SUM(J7:J168)</f>
        <v>76763795.82</v>
      </c>
      <c r="K177" s="225">
        <f>SUM(K7:K169)</f>
        <v>714828044.9099998</v>
      </c>
      <c r="L177" s="225">
        <f>SUM(L7:L169)</f>
        <v>791474335.4299998</v>
      </c>
      <c r="M177" s="226">
        <f t="shared" si="26"/>
        <v>83.16618244541336</v>
      </c>
      <c r="N177" s="226">
        <f t="shared" si="27"/>
        <v>92.08354295825255</v>
      </c>
      <c r="O177" s="227"/>
      <c r="P177" s="228"/>
      <c r="Q177" s="228"/>
      <c r="R177" s="228"/>
      <c r="S177" s="228"/>
      <c r="T177" s="228"/>
      <c r="U177" s="228"/>
      <c r="V177" s="228"/>
    </row>
    <row r="178" spans="5:22" s="229" customFormat="1" ht="12.75">
      <c r="E178" s="230"/>
      <c r="F178" s="231"/>
      <c r="G178" s="231"/>
      <c r="H178" s="231"/>
      <c r="I178" s="231"/>
      <c r="J178" s="231"/>
      <c r="K178" s="231"/>
      <c r="L178" s="231"/>
      <c r="M178" s="231"/>
      <c r="N178" s="231"/>
      <c r="O178" s="232"/>
      <c r="P178" s="233"/>
      <c r="Q178" s="233"/>
      <c r="R178" s="233"/>
      <c r="S178" s="233"/>
      <c r="T178" s="233"/>
      <c r="U178" s="233"/>
      <c r="V178" s="233"/>
    </row>
    <row r="179" spans="5:22" s="193" customFormat="1" ht="12.75">
      <c r="E179" s="234"/>
      <c r="F179" s="235"/>
      <c r="G179" s="235"/>
      <c r="H179" s="235"/>
      <c r="I179" s="235"/>
      <c r="J179" s="235"/>
      <c r="K179" s="235"/>
      <c r="L179" s="235"/>
      <c r="M179" s="235"/>
      <c r="N179" s="235"/>
      <c r="O179" s="236"/>
      <c r="P179" s="187"/>
      <c r="Q179" s="187"/>
      <c r="R179" s="187"/>
      <c r="S179" s="187"/>
      <c r="T179" s="187"/>
      <c r="U179" s="187"/>
      <c r="V179" s="187"/>
    </row>
    <row r="180" spans="5:22" s="193" customFormat="1" ht="12.75">
      <c r="E180" s="234"/>
      <c r="F180" s="235"/>
      <c r="G180" s="235"/>
      <c r="H180" s="235"/>
      <c r="I180" s="235"/>
      <c r="J180" s="235"/>
      <c r="K180" s="235"/>
      <c r="L180" s="235"/>
      <c r="M180" s="235"/>
      <c r="N180" s="235"/>
      <c r="O180" s="236"/>
      <c r="P180" s="187"/>
      <c r="Q180" s="187"/>
      <c r="R180" s="187"/>
      <c r="S180" s="187"/>
      <c r="T180" s="187"/>
      <c r="U180" s="187"/>
      <c r="V180" s="187"/>
    </row>
    <row r="181" spans="5:22" s="193" customFormat="1" ht="12.75">
      <c r="E181" s="234"/>
      <c r="F181" s="235"/>
      <c r="G181" s="235"/>
      <c r="H181" s="235"/>
      <c r="I181" s="235"/>
      <c r="J181" s="235"/>
      <c r="K181" s="235"/>
      <c r="L181" s="235"/>
      <c r="M181" s="235"/>
      <c r="N181" s="235"/>
      <c r="O181" s="236"/>
      <c r="P181" s="187"/>
      <c r="Q181" s="187"/>
      <c r="R181" s="187"/>
      <c r="S181" s="187"/>
      <c r="T181" s="187"/>
      <c r="U181" s="187"/>
      <c r="V181" s="187"/>
    </row>
    <row r="182" spans="5:22" s="193" customFormat="1" ht="12.75">
      <c r="E182" s="234"/>
      <c r="F182" s="235"/>
      <c r="G182" s="235"/>
      <c r="H182" s="235"/>
      <c r="I182" s="235"/>
      <c r="J182" s="235"/>
      <c r="K182" s="235"/>
      <c r="L182" s="235"/>
      <c r="M182" s="235"/>
      <c r="N182" s="235"/>
      <c r="O182" s="236"/>
      <c r="P182" s="187"/>
      <c r="Q182" s="187"/>
      <c r="R182" s="187"/>
      <c r="S182" s="187"/>
      <c r="T182" s="187"/>
      <c r="U182" s="187"/>
      <c r="V182" s="187"/>
    </row>
    <row r="183" spans="4:22" s="237" customFormat="1" ht="12.75">
      <c r="D183" s="238" t="s">
        <v>484</v>
      </c>
      <c r="E183" s="239" t="s">
        <v>485</v>
      </c>
      <c r="F183" s="240"/>
      <c r="G183" s="240"/>
      <c r="H183" s="240"/>
      <c r="I183" s="240"/>
      <c r="J183" s="240"/>
      <c r="K183" s="240"/>
      <c r="L183" s="240"/>
      <c r="M183" s="240"/>
      <c r="N183" s="240"/>
      <c r="O183" s="241"/>
      <c r="P183" s="242"/>
      <c r="Q183" s="242"/>
      <c r="R183" s="242"/>
      <c r="S183" s="242"/>
      <c r="T183" s="242"/>
      <c r="U183" s="242"/>
      <c r="V183" s="242"/>
    </row>
    <row r="184" spans="1:22" s="162" customFormat="1" ht="15" customHeight="1">
      <c r="A184" s="243" t="s">
        <v>486</v>
      </c>
      <c r="B184" s="244">
        <v>2212</v>
      </c>
      <c r="C184" s="244">
        <v>6122</v>
      </c>
      <c r="D184" s="244">
        <v>1</v>
      </c>
      <c r="E184" s="245" t="s">
        <v>487</v>
      </c>
      <c r="F184" s="246">
        <v>0</v>
      </c>
      <c r="G184" s="247">
        <v>500000</v>
      </c>
      <c r="H184" s="248"/>
      <c r="I184" s="248">
        <f aca="true" t="shared" si="28" ref="I184:I202">G184+H184</f>
        <v>500000</v>
      </c>
      <c r="J184" s="247">
        <v>0</v>
      </c>
      <c r="K184" s="247">
        <v>500000</v>
      </c>
      <c r="L184" s="247">
        <f aca="true" t="shared" si="29" ref="L184:L217">J184+K184</f>
        <v>500000</v>
      </c>
      <c r="M184" s="247">
        <f>K184/I184*100</f>
        <v>100</v>
      </c>
      <c r="N184" s="247">
        <f>L184/I184*100</f>
        <v>100</v>
      </c>
      <c r="O184" s="249" t="s">
        <v>488</v>
      </c>
      <c r="P184" s="166"/>
      <c r="Q184" s="166"/>
      <c r="R184" s="166"/>
      <c r="S184" s="166"/>
      <c r="T184" s="166"/>
      <c r="U184" s="166"/>
      <c r="V184" s="166"/>
    </row>
    <row r="185" spans="1:22" s="162" customFormat="1" ht="20.25" customHeight="1">
      <c r="A185" s="243" t="s">
        <v>234</v>
      </c>
      <c r="B185" s="244">
        <v>6171</v>
      </c>
      <c r="C185" s="244">
        <v>6122</v>
      </c>
      <c r="D185" s="244">
        <v>2</v>
      </c>
      <c r="E185" s="245" t="s">
        <v>489</v>
      </c>
      <c r="F185" s="246">
        <v>8062</v>
      </c>
      <c r="G185" s="247">
        <v>6574500</v>
      </c>
      <c r="H185" s="248">
        <v>-2000000</v>
      </c>
      <c r="I185" s="248">
        <f t="shared" si="28"/>
        <v>4574500</v>
      </c>
      <c r="J185" s="247">
        <v>0</v>
      </c>
      <c r="K185" s="247">
        <v>4160232</v>
      </c>
      <c r="L185" s="247">
        <f t="shared" si="29"/>
        <v>4160232</v>
      </c>
      <c r="M185" s="247">
        <f>K185/I185*100</f>
        <v>90.94397201879987</v>
      </c>
      <c r="N185" s="247">
        <f>L185/I185*100</f>
        <v>90.94397201879987</v>
      </c>
      <c r="O185" s="249" t="s">
        <v>490</v>
      </c>
      <c r="P185" s="166"/>
      <c r="Q185" s="166"/>
      <c r="R185" s="166"/>
      <c r="S185" s="166"/>
      <c r="T185" s="166"/>
      <c r="U185" s="166"/>
      <c r="V185" s="166"/>
    </row>
    <row r="186" spans="1:22" s="162" customFormat="1" ht="15" customHeight="1">
      <c r="A186" s="250" t="s">
        <v>234</v>
      </c>
      <c r="B186" s="251">
        <v>6171</v>
      </c>
      <c r="C186" s="251">
        <v>6122</v>
      </c>
      <c r="D186" s="251">
        <v>3</v>
      </c>
      <c r="E186" s="252" t="s">
        <v>491</v>
      </c>
      <c r="F186" s="172">
        <v>15000</v>
      </c>
      <c r="G186" s="248">
        <v>0</v>
      </c>
      <c r="H186" s="248"/>
      <c r="I186" s="248">
        <f t="shared" si="28"/>
        <v>0</v>
      </c>
      <c r="J186" s="247">
        <v>0</v>
      </c>
      <c r="K186" s="247">
        <v>0</v>
      </c>
      <c r="L186" s="247">
        <f t="shared" si="29"/>
        <v>0</v>
      </c>
      <c r="M186" s="247">
        <v>0</v>
      </c>
      <c r="N186" s="247">
        <v>0</v>
      </c>
      <c r="O186" s="171" t="s">
        <v>492</v>
      </c>
      <c r="P186" s="166"/>
      <c r="Q186" s="166"/>
      <c r="R186" s="166"/>
      <c r="S186" s="166"/>
      <c r="T186" s="166"/>
      <c r="U186" s="166"/>
      <c r="V186" s="166"/>
    </row>
    <row r="187" spans="1:22" s="185" customFormat="1" ht="15" customHeight="1">
      <c r="A187" s="253" t="s">
        <v>493</v>
      </c>
      <c r="B187" s="179">
        <v>6171</v>
      </c>
      <c r="C187" s="179">
        <v>6122</v>
      </c>
      <c r="D187" s="179">
        <v>4</v>
      </c>
      <c r="E187" s="180" t="s">
        <v>494</v>
      </c>
      <c r="F187" s="206">
        <v>110</v>
      </c>
      <c r="G187" s="248">
        <v>110000</v>
      </c>
      <c r="H187" s="248"/>
      <c r="I187" s="248">
        <f t="shared" si="28"/>
        <v>110000</v>
      </c>
      <c r="J187" s="247">
        <v>0</v>
      </c>
      <c r="K187" s="247">
        <v>109630</v>
      </c>
      <c r="L187" s="247">
        <f t="shared" si="29"/>
        <v>109630</v>
      </c>
      <c r="M187" s="247">
        <f>K187/I187*100</f>
        <v>99.66363636363637</v>
      </c>
      <c r="N187" s="247">
        <f>L187/I187*100</f>
        <v>99.66363636363637</v>
      </c>
      <c r="O187" s="183" t="s">
        <v>495</v>
      </c>
      <c r="P187" s="184"/>
      <c r="Q187" s="184"/>
      <c r="R187" s="184"/>
      <c r="S187" s="184"/>
      <c r="T187" s="184"/>
      <c r="U187" s="184"/>
      <c r="V187" s="184"/>
    </row>
    <row r="188" spans="1:22" s="185" customFormat="1" ht="15" customHeight="1">
      <c r="A188" s="253" t="s">
        <v>496</v>
      </c>
      <c r="B188" s="179">
        <v>6171</v>
      </c>
      <c r="C188" s="179">
        <v>6122</v>
      </c>
      <c r="D188" s="179">
        <v>5</v>
      </c>
      <c r="E188" s="180" t="s">
        <v>497</v>
      </c>
      <c r="F188" s="206">
        <v>0</v>
      </c>
      <c r="G188" s="248">
        <v>63000</v>
      </c>
      <c r="H188" s="248"/>
      <c r="I188" s="248">
        <f t="shared" si="28"/>
        <v>63000</v>
      </c>
      <c r="J188" s="247">
        <v>0</v>
      </c>
      <c r="K188" s="247">
        <v>62725</v>
      </c>
      <c r="L188" s="247">
        <f t="shared" si="29"/>
        <v>62725</v>
      </c>
      <c r="M188" s="247">
        <f>K188/I188*100</f>
        <v>99.56349206349206</v>
      </c>
      <c r="N188" s="247">
        <f>L188/I188*100</f>
        <v>99.56349206349206</v>
      </c>
      <c r="O188" s="183" t="s">
        <v>498</v>
      </c>
      <c r="P188" s="184"/>
      <c r="Q188" s="184"/>
      <c r="R188" s="184"/>
      <c r="S188" s="184"/>
      <c r="T188" s="184"/>
      <c r="U188" s="184"/>
      <c r="V188" s="184"/>
    </row>
    <row r="189" spans="1:22" s="185" customFormat="1" ht="15" customHeight="1">
      <c r="A189" s="253" t="s">
        <v>499</v>
      </c>
      <c r="B189" s="179">
        <v>6171</v>
      </c>
      <c r="C189" s="179">
        <v>6122</v>
      </c>
      <c r="D189" s="179">
        <v>6</v>
      </c>
      <c r="E189" s="180" t="s">
        <v>500</v>
      </c>
      <c r="F189" s="206">
        <v>0</v>
      </c>
      <c r="G189" s="248">
        <v>0</v>
      </c>
      <c r="H189" s="248"/>
      <c r="I189" s="248">
        <f t="shared" si="28"/>
        <v>0</v>
      </c>
      <c r="J189" s="247">
        <v>0</v>
      </c>
      <c r="K189" s="247">
        <v>0</v>
      </c>
      <c r="L189" s="247">
        <f t="shared" si="29"/>
        <v>0</v>
      </c>
      <c r="M189" s="247">
        <v>0</v>
      </c>
      <c r="N189" s="247">
        <v>0</v>
      </c>
      <c r="O189" s="183" t="s">
        <v>501</v>
      </c>
      <c r="P189" s="184"/>
      <c r="Q189" s="184"/>
      <c r="R189" s="184"/>
      <c r="S189" s="184"/>
      <c r="T189" s="184"/>
      <c r="U189" s="184"/>
      <c r="V189" s="184"/>
    </row>
    <row r="190" spans="1:22" s="185" customFormat="1" ht="15" customHeight="1">
      <c r="A190" s="253" t="s">
        <v>502</v>
      </c>
      <c r="B190" s="179">
        <v>6171</v>
      </c>
      <c r="C190" s="179">
        <v>6122</v>
      </c>
      <c r="D190" s="179">
        <v>7</v>
      </c>
      <c r="E190" s="180" t="s">
        <v>503</v>
      </c>
      <c r="F190" s="206">
        <v>0</v>
      </c>
      <c r="G190" s="248">
        <v>95000</v>
      </c>
      <c r="H190" s="248"/>
      <c r="I190" s="248">
        <f t="shared" si="28"/>
        <v>95000</v>
      </c>
      <c r="J190" s="247">
        <v>0</v>
      </c>
      <c r="K190" s="247">
        <v>0</v>
      </c>
      <c r="L190" s="247">
        <f t="shared" si="29"/>
        <v>0</v>
      </c>
      <c r="M190" s="247">
        <f aca="true" t="shared" si="30" ref="M190:M202">K190/I190*100</f>
        <v>0</v>
      </c>
      <c r="N190" s="247">
        <f aca="true" t="shared" si="31" ref="N190:N202">L190/I190*100</f>
        <v>0</v>
      </c>
      <c r="O190" s="183" t="s">
        <v>501</v>
      </c>
      <c r="P190" s="184"/>
      <c r="Q190" s="184"/>
      <c r="R190" s="184"/>
      <c r="S190" s="184"/>
      <c r="T190" s="184"/>
      <c r="U190" s="184"/>
      <c r="V190" s="184"/>
    </row>
    <row r="191" spans="1:22" s="185" customFormat="1" ht="15" customHeight="1">
      <c r="A191" s="253" t="s">
        <v>504</v>
      </c>
      <c r="B191" s="179">
        <v>6171</v>
      </c>
      <c r="C191" s="179">
        <v>6122</v>
      </c>
      <c r="D191" s="179">
        <v>8</v>
      </c>
      <c r="E191" s="180" t="s">
        <v>505</v>
      </c>
      <c r="F191" s="206">
        <v>0</v>
      </c>
      <c r="G191" s="248">
        <v>150000</v>
      </c>
      <c r="H191" s="248"/>
      <c r="I191" s="248">
        <f t="shared" si="28"/>
        <v>150000</v>
      </c>
      <c r="J191" s="247">
        <v>0</v>
      </c>
      <c r="K191" s="247">
        <v>145832.12</v>
      </c>
      <c r="L191" s="247">
        <f t="shared" si="29"/>
        <v>145832.12</v>
      </c>
      <c r="M191" s="247">
        <f t="shared" si="30"/>
        <v>97.22141333333333</v>
      </c>
      <c r="N191" s="247">
        <f t="shared" si="31"/>
        <v>97.22141333333333</v>
      </c>
      <c r="O191" s="183" t="s">
        <v>501</v>
      </c>
      <c r="P191" s="184"/>
      <c r="Q191" s="184"/>
      <c r="R191" s="184"/>
      <c r="S191" s="184"/>
      <c r="T191" s="184"/>
      <c r="U191" s="184"/>
      <c r="V191" s="184"/>
    </row>
    <row r="192" spans="1:22" s="258" customFormat="1" ht="21" customHeight="1">
      <c r="A192" s="254" t="s">
        <v>506</v>
      </c>
      <c r="B192" s="179">
        <v>2321</v>
      </c>
      <c r="C192" s="179">
        <v>6121</v>
      </c>
      <c r="D192" s="179">
        <v>9</v>
      </c>
      <c r="E192" s="180" t="s">
        <v>507</v>
      </c>
      <c r="F192" s="181">
        <v>1035</v>
      </c>
      <c r="G192" s="255">
        <v>1035000</v>
      </c>
      <c r="H192" s="255"/>
      <c r="I192" s="255">
        <f t="shared" si="28"/>
        <v>1035000</v>
      </c>
      <c r="J192" s="247">
        <v>0</v>
      </c>
      <c r="K192" s="247">
        <v>0</v>
      </c>
      <c r="L192" s="247">
        <f t="shared" si="29"/>
        <v>0</v>
      </c>
      <c r="M192" s="247">
        <f t="shared" si="30"/>
        <v>0</v>
      </c>
      <c r="N192" s="247">
        <f t="shared" si="31"/>
        <v>0</v>
      </c>
      <c r="O192" s="256" t="s">
        <v>508</v>
      </c>
      <c r="P192" s="257"/>
      <c r="Q192" s="257"/>
      <c r="R192" s="257"/>
      <c r="S192" s="257"/>
      <c r="T192" s="257"/>
      <c r="U192" s="257"/>
      <c r="V192" s="257"/>
    </row>
    <row r="193" spans="1:22" s="258" customFormat="1" ht="15" customHeight="1">
      <c r="A193" s="254" t="s">
        <v>509</v>
      </c>
      <c r="B193" s="179">
        <v>2140</v>
      </c>
      <c r="C193" s="179">
        <v>6122</v>
      </c>
      <c r="D193" s="179">
        <v>10</v>
      </c>
      <c r="E193" s="180" t="s">
        <v>510</v>
      </c>
      <c r="F193" s="181">
        <v>0</v>
      </c>
      <c r="G193" s="255">
        <v>150000</v>
      </c>
      <c r="H193" s="255"/>
      <c r="I193" s="255">
        <f t="shared" si="28"/>
        <v>150000</v>
      </c>
      <c r="J193" s="247">
        <v>0</v>
      </c>
      <c r="K193" s="259">
        <v>150000</v>
      </c>
      <c r="L193" s="247">
        <f t="shared" si="29"/>
        <v>150000</v>
      </c>
      <c r="M193" s="247">
        <f t="shared" si="30"/>
        <v>100</v>
      </c>
      <c r="N193" s="247">
        <f t="shared" si="31"/>
        <v>100</v>
      </c>
      <c r="O193" s="256" t="s">
        <v>511</v>
      </c>
      <c r="P193" s="257"/>
      <c r="Q193" s="257"/>
      <c r="R193" s="257"/>
      <c r="S193" s="257"/>
      <c r="T193" s="257"/>
      <c r="U193" s="257"/>
      <c r="V193" s="257"/>
    </row>
    <row r="194" spans="1:22" s="258" customFormat="1" ht="15" customHeight="1">
      <c r="A194" s="254" t="s">
        <v>512</v>
      </c>
      <c r="B194" s="179">
        <v>5311</v>
      </c>
      <c r="C194" s="179">
        <v>6122</v>
      </c>
      <c r="D194" s="179">
        <v>11</v>
      </c>
      <c r="E194" s="180" t="s">
        <v>513</v>
      </c>
      <c r="F194" s="181">
        <v>0</v>
      </c>
      <c r="G194" s="255">
        <v>630000</v>
      </c>
      <c r="H194" s="255"/>
      <c r="I194" s="255">
        <f t="shared" si="28"/>
        <v>630000</v>
      </c>
      <c r="J194" s="247">
        <v>0</v>
      </c>
      <c r="K194" s="259">
        <v>627404.9</v>
      </c>
      <c r="L194" s="247">
        <f t="shared" si="29"/>
        <v>627404.9</v>
      </c>
      <c r="M194" s="247">
        <f t="shared" si="30"/>
        <v>99.58807936507938</v>
      </c>
      <c r="N194" s="247">
        <f t="shared" si="31"/>
        <v>99.58807936507938</v>
      </c>
      <c r="O194" s="180" t="s">
        <v>514</v>
      </c>
      <c r="P194" s="257"/>
      <c r="Q194" s="257"/>
      <c r="R194" s="257"/>
      <c r="S194" s="257"/>
      <c r="T194" s="257"/>
      <c r="U194" s="257"/>
      <c r="V194" s="257"/>
    </row>
    <row r="195" spans="1:15" s="166" customFormat="1" ht="15" customHeight="1">
      <c r="A195" s="250" t="s">
        <v>515</v>
      </c>
      <c r="B195" s="260">
        <v>2321</v>
      </c>
      <c r="C195" s="260">
        <v>6121</v>
      </c>
      <c r="D195" s="260">
        <v>12</v>
      </c>
      <c r="E195" s="252" t="s">
        <v>516</v>
      </c>
      <c r="F195" s="172">
        <v>2446</v>
      </c>
      <c r="G195" s="248">
        <v>2446000</v>
      </c>
      <c r="H195" s="248"/>
      <c r="I195" s="248">
        <f t="shared" si="28"/>
        <v>2446000</v>
      </c>
      <c r="J195" s="247">
        <v>0</v>
      </c>
      <c r="K195" s="247">
        <v>2445037.4</v>
      </c>
      <c r="L195" s="247">
        <f t="shared" si="29"/>
        <v>2445037.4</v>
      </c>
      <c r="M195" s="247">
        <f t="shared" si="30"/>
        <v>99.96064595257563</v>
      </c>
      <c r="N195" s="247">
        <f t="shared" si="31"/>
        <v>99.96064595257563</v>
      </c>
      <c r="O195" s="171" t="s">
        <v>492</v>
      </c>
    </row>
    <row r="196" spans="1:15" s="166" customFormat="1" ht="24.75" customHeight="1">
      <c r="A196" s="250" t="s">
        <v>517</v>
      </c>
      <c r="B196" s="260">
        <v>5311</v>
      </c>
      <c r="C196" s="260">
        <v>6111</v>
      </c>
      <c r="D196" s="260">
        <v>13</v>
      </c>
      <c r="E196" s="252" t="s">
        <v>518</v>
      </c>
      <c r="F196" s="172">
        <v>0</v>
      </c>
      <c r="G196" s="248">
        <v>221000</v>
      </c>
      <c r="H196" s="248"/>
      <c r="I196" s="248">
        <f t="shared" si="28"/>
        <v>221000</v>
      </c>
      <c r="J196" s="247">
        <v>0</v>
      </c>
      <c r="K196" s="247">
        <v>176120</v>
      </c>
      <c r="L196" s="247">
        <f t="shared" si="29"/>
        <v>176120</v>
      </c>
      <c r="M196" s="247">
        <f t="shared" si="30"/>
        <v>79.6923076923077</v>
      </c>
      <c r="N196" s="247">
        <f t="shared" si="31"/>
        <v>79.6923076923077</v>
      </c>
      <c r="O196" s="171" t="s">
        <v>514</v>
      </c>
    </row>
    <row r="197" spans="1:15" s="166" customFormat="1" ht="15" customHeight="1">
      <c r="A197" s="250" t="s">
        <v>519</v>
      </c>
      <c r="B197" s="260">
        <v>5311</v>
      </c>
      <c r="C197" s="260">
        <v>6122</v>
      </c>
      <c r="D197" s="260">
        <v>14</v>
      </c>
      <c r="E197" s="252" t="s">
        <v>520</v>
      </c>
      <c r="F197" s="172">
        <v>0</v>
      </c>
      <c r="G197" s="248">
        <v>140000</v>
      </c>
      <c r="H197" s="248"/>
      <c r="I197" s="248">
        <f t="shared" si="28"/>
        <v>140000</v>
      </c>
      <c r="J197" s="247">
        <v>0</v>
      </c>
      <c r="K197" s="247">
        <v>140000</v>
      </c>
      <c r="L197" s="247">
        <f t="shared" si="29"/>
        <v>140000</v>
      </c>
      <c r="M197" s="247">
        <f t="shared" si="30"/>
        <v>100</v>
      </c>
      <c r="N197" s="247">
        <f t="shared" si="31"/>
        <v>100</v>
      </c>
      <c r="O197" s="171" t="s">
        <v>514</v>
      </c>
    </row>
    <row r="198" spans="1:15" s="166" customFormat="1" ht="15" customHeight="1">
      <c r="A198" s="250" t="s">
        <v>521</v>
      </c>
      <c r="B198" s="260">
        <v>5311</v>
      </c>
      <c r="C198" s="260">
        <v>6122</v>
      </c>
      <c r="D198" s="260">
        <v>15</v>
      </c>
      <c r="E198" s="252" t="s">
        <v>522</v>
      </c>
      <c r="F198" s="172">
        <v>0</v>
      </c>
      <c r="G198" s="248">
        <v>42000</v>
      </c>
      <c r="H198" s="248"/>
      <c r="I198" s="248">
        <f t="shared" si="28"/>
        <v>42000</v>
      </c>
      <c r="J198" s="247">
        <v>0</v>
      </c>
      <c r="K198" s="247">
        <v>49608.8</v>
      </c>
      <c r="L198" s="247">
        <f t="shared" si="29"/>
        <v>49608.8</v>
      </c>
      <c r="M198" s="247">
        <f t="shared" si="30"/>
        <v>118.11619047619048</v>
      </c>
      <c r="N198" s="247">
        <f t="shared" si="31"/>
        <v>118.11619047619048</v>
      </c>
      <c r="O198" s="171" t="s">
        <v>514</v>
      </c>
    </row>
    <row r="199" spans="1:15" s="166" customFormat="1" ht="15" customHeight="1">
      <c r="A199" s="250" t="s">
        <v>523</v>
      </c>
      <c r="B199" s="260">
        <v>6171</v>
      </c>
      <c r="C199" s="260">
        <v>6111</v>
      </c>
      <c r="D199" s="260">
        <v>16</v>
      </c>
      <c r="E199" s="252" t="s">
        <v>524</v>
      </c>
      <c r="F199" s="172">
        <v>0</v>
      </c>
      <c r="G199" s="248">
        <v>1731000</v>
      </c>
      <c r="H199" s="248"/>
      <c r="I199" s="248">
        <f t="shared" si="28"/>
        <v>1731000</v>
      </c>
      <c r="J199" s="247">
        <v>0</v>
      </c>
      <c r="K199" s="247">
        <v>1529882.4</v>
      </c>
      <c r="L199" s="247">
        <f t="shared" si="29"/>
        <v>1529882.4</v>
      </c>
      <c r="M199" s="247">
        <f t="shared" si="30"/>
        <v>88.38142114384749</v>
      </c>
      <c r="N199" s="247">
        <f t="shared" si="31"/>
        <v>88.38142114384749</v>
      </c>
      <c r="O199" s="171" t="s">
        <v>490</v>
      </c>
    </row>
    <row r="200" spans="1:22" s="168" customFormat="1" ht="15" customHeight="1">
      <c r="A200" s="250" t="s">
        <v>525</v>
      </c>
      <c r="B200" s="251">
        <v>6171</v>
      </c>
      <c r="C200" s="251">
        <v>6125</v>
      </c>
      <c r="D200" s="251">
        <v>17</v>
      </c>
      <c r="E200" s="252" t="s">
        <v>526</v>
      </c>
      <c r="F200" s="172">
        <v>500</v>
      </c>
      <c r="G200" s="248">
        <v>500000</v>
      </c>
      <c r="H200" s="248"/>
      <c r="I200" s="248">
        <f t="shared" si="28"/>
        <v>500000</v>
      </c>
      <c r="J200" s="247">
        <v>0</v>
      </c>
      <c r="K200" s="248">
        <v>491065.5</v>
      </c>
      <c r="L200" s="247">
        <f t="shared" si="29"/>
        <v>491065.5</v>
      </c>
      <c r="M200" s="247">
        <f t="shared" si="30"/>
        <v>98.2131</v>
      </c>
      <c r="N200" s="247">
        <f t="shared" si="31"/>
        <v>98.2131</v>
      </c>
      <c r="O200" s="171" t="s">
        <v>490</v>
      </c>
      <c r="P200" s="261"/>
      <c r="Q200" s="262"/>
      <c r="R200" s="262"/>
      <c r="S200" s="262"/>
      <c r="T200" s="262"/>
      <c r="U200" s="262"/>
      <c r="V200" s="262"/>
    </row>
    <row r="201" spans="1:22" s="263" customFormat="1" ht="15" customHeight="1">
      <c r="A201" s="250" t="s">
        <v>525</v>
      </c>
      <c r="B201" s="251">
        <v>6171</v>
      </c>
      <c r="C201" s="251">
        <v>6122</v>
      </c>
      <c r="D201" s="251">
        <v>18</v>
      </c>
      <c r="E201" s="252" t="s">
        <v>526</v>
      </c>
      <c r="F201" s="172">
        <v>0</v>
      </c>
      <c r="G201" s="248">
        <v>200000</v>
      </c>
      <c r="H201" s="248"/>
      <c r="I201" s="248">
        <f t="shared" si="28"/>
        <v>200000</v>
      </c>
      <c r="J201" s="247">
        <v>0</v>
      </c>
      <c r="K201" s="248">
        <f>78064+89833</f>
        <v>167897</v>
      </c>
      <c r="L201" s="247">
        <f t="shared" si="29"/>
        <v>167897</v>
      </c>
      <c r="M201" s="247">
        <f t="shared" si="30"/>
        <v>83.94850000000001</v>
      </c>
      <c r="N201" s="247">
        <f t="shared" si="31"/>
        <v>83.94850000000001</v>
      </c>
      <c r="O201" s="171" t="s">
        <v>490</v>
      </c>
      <c r="P201" s="173"/>
      <c r="Q201" s="173"/>
      <c r="R201" s="173"/>
      <c r="S201" s="173"/>
      <c r="T201" s="173"/>
      <c r="U201" s="173"/>
      <c r="V201" s="173"/>
    </row>
    <row r="202" spans="1:22" s="162" customFormat="1" ht="15" customHeight="1">
      <c r="A202" s="250" t="s">
        <v>527</v>
      </c>
      <c r="B202" s="251">
        <v>6171</v>
      </c>
      <c r="C202" s="251">
        <v>6119</v>
      </c>
      <c r="D202" s="251">
        <v>19</v>
      </c>
      <c r="E202" s="183" t="s">
        <v>528</v>
      </c>
      <c r="F202" s="172">
        <v>0</v>
      </c>
      <c r="G202" s="248">
        <v>449820</v>
      </c>
      <c r="H202" s="248"/>
      <c r="I202" s="248">
        <f t="shared" si="28"/>
        <v>449820</v>
      </c>
      <c r="J202" s="247">
        <v>0</v>
      </c>
      <c r="K202" s="248">
        <v>449820</v>
      </c>
      <c r="L202" s="247">
        <f t="shared" si="29"/>
        <v>449820</v>
      </c>
      <c r="M202" s="247">
        <f t="shared" si="30"/>
        <v>100</v>
      </c>
      <c r="N202" s="247">
        <f t="shared" si="31"/>
        <v>100</v>
      </c>
      <c r="O202" s="171" t="s">
        <v>490</v>
      </c>
      <c r="P202" s="166"/>
      <c r="Q202" s="166"/>
      <c r="R202" s="166"/>
      <c r="S202" s="166"/>
      <c r="T202" s="166"/>
      <c r="U202" s="166"/>
      <c r="V202" s="166"/>
    </row>
    <row r="203" spans="1:22" s="162" customFormat="1" ht="26.25" customHeight="1">
      <c r="A203" s="250" t="s">
        <v>529</v>
      </c>
      <c r="B203" s="251">
        <v>6171</v>
      </c>
      <c r="C203" s="251">
        <v>6122</v>
      </c>
      <c r="D203" s="251">
        <v>20</v>
      </c>
      <c r="E203" s="183" t="s">
        <v>530</v>
      </c>
      <c r="F203" s="172"/>
      <c r="G203" s="248"/>
      <c r="H203" s="248"/>
      <c r="I203" s="248">
        <v>0</v>
      </c>
      <c r="J203" s="247">
        <v>0</v>
      </c>
      <c r="K203" s="248">
        <v>69800</v>
      </c>
      <c r="L203" s="247">
        <f t="shared" si="29"/>
        <v>69800</v>
      </c>
      <c r="M203" s="247">
        <v>0</v>
      </c>
      <c r="N203" s="247">
        <v>0</v>
      </c>
      <c r="O203" s="264" t="s">
        <v>531</v>
      </c>
      <c r="P203" s="166"/>
      <c r="Q203" s="166"/>
      <c r="R203" s="166"/>
      <c r="S203" s="166"/>
      <c r="T203" s="166"/>
      <c r="U203" s="166"/>
      <c r="V203" s="166"/>
    </row>
    <row r="204" spans="1:22" s="190" customFormat="1" ht="15" customHeight="1">
      <c r="A204" s="178" t="s">
        <v>369</v>
      </c>
      <c r="B204" s="179">
        <v>2221</v>
      </c>
      <c r="C204" s="179">
        <v>6123</v>
      </c>
      <c r="D204" s="179">
        <v>21</v>
      </c>
      <c r="E204" s="180" t="s">
        <v>370</v>
      </c>
      <c r="F204" s="181">
        <v>0</v>
      </c>
      <c r="G204" s="182">
        <v>1780887</v>
      </c>
      <c r="H204" s="182"/>
      <c r="I204" s="248">
        <v>1296000</v>
      </c>
      <c r="J204" s="247">
        <v>0</v>
      </c>
      <c r="K204" s="182">
        <v>150375.2</v>
      </c>
      <c r="L204" s="247">
        <f t="shared" si="29"/>
        <v>150375.2</v>
      </c>
      <c r="M204" s="247">
        <f aca="true" t="shared" si="32" ref="M204:M210">K204/I204*100</f>
        <v>11.603024691358026</v>
      </c>
      <c r="N204" s="247">
        <f aca="true" t="shared" si="33" ref="N204:N210">L204/I204*100</f>
        <v>11.603024691358026</v>
      </c>
      <c r="O204" s="171" t="s">
        <v>532</v>
      </c>
      <c r="P204" s="188"/>
      <c r="Q204" s="189"/>
      <c r="R204" s="189"/>
      <c r="S204" s="189"/>
      <c r="T204" s="189"/>
      <c r="U204" s="189"/>
      <c r="V204" s="189"/>
    </row>
    <row r="205" spans="1:22" s="190" customFormat="1" ht="15" customHeight="1">
      <c r="A205" s="178" t="s">
        <v>369</v>
      </c>
      <c r="B205" s="179">
        <v>2221</v>
      </c>
      <c r="C205" s="179">
        <v>6122</v>
      </c>
      <c r="D205" s="179">
        <v>22</v>
      </c>
      <c r="E205" s="180" t="s">
        <v>370</v>
      </c>
      <c r="F205" s="181">
        <v>0</v>
      </c>
      <c r="G205" s="182">
        <v>217113</v>
      </c>
      <c r="H205" s="182"/>
      <c r="I205" s="248">
        <v>702000</v>
      </c>
      <c r="J205" s="247">
        <v>0</v>
      </c>
      <c r="K205" s="182">
        <v>69784</v>
      </c>
      <c r="L205" s="247">
        <f t="shared" si="29"/>
        <v>69784</v>
      </c>
      <c r="M205" s="247">
        <f t="shared" si="32"/>
        <v>9.94074074074074</v>
      </c>
      <c r="N205" s="247">
        <f t="shared" si="33"/>
        <v>9.94074074074074</v>
      </c>
      <c r="O205" s="264" t="s">
        <v>533</v>
      </c>
      <c r="P205" s="188"/>
      <c r="Q205" s="189"/>
      <c r="R205" s="189"/>
      <c r="S205" s="189"/>
      <c r="T205" s="189"/>
      <c r="U205" s="189"/>
      <c r="V205" s="189"/>
    </row>
    <row r="206" spans="1:22" s="190" customFormat="1" ht="15" customHeight="1">
      <c r="A206" s="178" t="s">
        <v>371</v>
      </c>
      <c r="B206" s="179">
        <v>6171</v>
      </c>
      <c r="C206" s="179">
        <v>6125</v>
      </c>
      <c r="D206" s="179">
        <v>23</v>
      </c>
      <c r="E206" s="180" t="s">
        <v>372</v>
      </c>
      <c r="F206" s="181">
        <v>0</v>
      </c>
      <c r="G206" s="182">
        <v>1130500</v>
      </c>
      <c r="H206" s="182">
        <v>46000</v>
      </c>
      <c r="I206" s="248">
        <f>G206+H206</f>
        <v>1176500</v>
      </c>
      <c r="J206" s="247">
        <v>0</v>
      </c>
      <c r="K206" s="182">
        <v>405500</v>
      </c>
      <c r="L206" s="247">
        <f t="shared" si="29"/>
        <v>405500</v>
      </c>
      <c r="M206" s="247">
        <f t="shared" si="32"/>
        <v>34.46663833404165</v>
      </c>
      <c r="N206" s="247">
        <f t="shared" si="33"/>
        <v>34.46663833404165</v>
      </c>
      <c r="O206" s="264" t="s">
        <v>533</v>
      </c>
      <c r="P206" s="188"/>
      <c r="Q206" s="189"/>
      <c r="R206" s="189"/>
      <c r="S206" s="189"/>
      <c r="T206" s="189"/>
      <c r="U206" s="189"/>
      <c r="V206" s="189"/>
    </row>
    <row r="207" spans="1:22" s="190" customFormat="1" ht="15" customHeight="1">
      <c r="A207" s="178" t="s">
        <v>534</v>
      </c>
      <c r="B207" s="179">
        <v>6171</v>
      </c>
      <c r="C207" s="179">
        <v>6123</v>
      </c>
      <c r="D207" s="179">
        <v>24</v>
      </c>
      <c r="E207" s="180" t="s">
        <v>535</v>
      </c>
      <c r="F207" s="181">
        <v>0</v>
      </c>
      <c r="G207" s="182">
        <v>130000</v>
      </c>
      <c r="H207" s="182"/>
      <c r="I207" s="182">
        <v>130000</v>
      </c>
      <c r="J207" s="247">
        <v>0</v>
      </c>
      <c r="K207" s="182">
        <v>129000</v>
      </c>
      <c r="L207" s="247">
        <f t="shared" si="29"/>
        <v>129000</v>
      </c>
      <c r="M207" s="247">
        <f t="shared" si="32"/>
        <v>99.23076923076923</v>
      </c>
      <c r="N207" s="247">
        <f t="shared" si="33"/>
        <v>99.23076923076923</v>
      </c>
      <c r="O207" s="183" t="s">
        <v>488</v>
      </c>
      <c r="P207" s="188"/>
      <c r="Q207" s="189"/>
      <c r="R207" s="189"/>
      <c r="S207" s="189"/>
      <c r="T207" s="189"/>
      <c r="U207" s="189"/>
      <c r="V207" s="189"/>
    </row>
    <row r="208" spans="1:22" s="168" customFormat="1" ht="15" customHeight="1">
      <c r="A208" s="250" t="s">
        <v>536</v>
      </c>
      <c r="B208" s="251">
        <v>5311</v>
      </c>
      <c r="C208" s="251">
        <v>6122</v>
      </c>
      <c r="D208" s="251">
        <v>25</v>
      </c>
      <c r="E208" s="252" t="s">
        <v>537</v>
      </c>
      <c r="F208" s="172">
        <v>0</v>
      </c>
      <c r="G208" s="248">
        <v>79999</v>
      </c>
      <c r="H208" s="248"/>
      <c r="I208" s="248">
        <f aca="true" t="shared" si="34" ref="I208:I213">G208+H208</f>
        <v>79999</v>
      </c>
      <c r="J208" s="247">
        <v>0</v>
      </c>
      <c r="K208" s="248">
        <v>79999</v>
      </c>
      <c r="L208" s="247">
        <f t="shared" si="29"/>
        <v>79999</v>
      </c>
      <c r="M208" s="247">
        <f t="shared" si="32"/>
        <v>100</v>
      </c>
      <c r="N208" s="247">
        <f t="shared" si="33"/>
        <v>100</v>
      </c>
      <c r="O208" s="171" t="s">
        <v>490</v>
      </c>
      <c r="P208" s="261"/>
      <c r="Q208" s="262"/>
      <c r="R208" s="262"/>
      <c r="S208" s="262"/>
      <c r="T208" s="262"/>
      <c r="U208" s="262"/>
      <c r="V208" s="262"/>
    </row>
    <row r="209" spans="1:22" s="168" customFormat="1" ht="15" customHeight="1">
      <c r="A209" s="250" t="s">
        <v>538</v>
      </c>
      <c r="B209" s="251">
        <v>2212</v>
      </c>
      <c r="C209" s="251">
        <v>6130</v>
      </c>
      <c r="D209" s="251">
        <v>26</v>
      </c>
      <c r="E209" s="252" t="s">
        <v>539</v>
      </c>
      <c r="F209" s="172">
        <v>0</v>
      </c>
      <c r="G209" s="248">
        <v>87000</v>
      </c>
      <c r="H209" s="248"/>
      <c r="I209" s="248">
        <f t="shared" si="34"/>
        <v>87000</v>
      </c>
      <c r="J209" s="247">
        <v>0</v>
      </c>
      <c r="K209" s="248">
        <v>0</v>
      </c>
      <c r="L209" s="247">
        <f t="shared" si="29"/>
        <v>0</v>
      </c>
      <c r="M209" s="247">
        <f t="shared" si="32"/>
        <v>0</v>
      </c>
      <c r="N209" s="247">
        <f t="shared" si="33"/>
        <v>0</v>
      </c>
      <c r="O209" s="171" t="s">
        <v>492</v>
      </c>
      <c r="P209" s="261"/>
      <c r="Q209" s="262"/>
      <c r="R209" s="262"/>
      <c r="S209" s="262"/>
      <c r="T209" s="262"/>
      <c r="U209" s="262"/>
      <c r="V209" s="262"/>
    </row>
    <row r="210" spans="1:22" s="168" customFormat="1" ht="15" customHeight="1">
      <c r="A210" s="250" t="s">
        <v>172</v>
      </c>
      <c r="B210" s="251">
        <v>3421</v>
      </c>
      <c r="C210" s="251">
        <v>6130</v>
      </c>
      <c r="D210" s="251">
        <v>27</v>
      </c>
      <c r="E210" s="252" t="s">
        <v>540</v>
      </c>
      <c r="F210" s="172">
        <v>0</v>
      </c>
      <c r="G210" s="248">
        <v>26297000</v>
      </c>
      <c r="H210" s="248"/>
      <c r="I210" s="248">
        <f t="shared" si="34"/>
        <v>26297000</v>
      </c>
      <c r="J210" s="247">
        <v>0</v>
      </c>
      <c r="K210" s="248">
        <v>26296500</v>
      </c>
      <c r="L210" s="247">
        <f t="shared" si="29"/>
        <v>26296500</v>
      </c>
      <c r="M210" s="247">
        <f t="shared" si="32"/>
        <v>99.9980986424307</v>
      </c>
      <c r="N210" s="247">
        <f t="shared" si="33"/>
        <v>99.9980986424307</v>
      </c>
      <c r="O210" s="171" t="s">
        <v>541</v>
      </c>
      <c r="P210" s="261"/>
      <c r="Q210" s="262"/>
      <c r="R210" s="262"/>
      <c r="S210" s="262"/>
      <c r="T210" s="262"/>
      <c r="U210" s="262"/>
      <c r="V210" s="262"/>
    </row>
    <row r="211" spans="1:22" s="168" customFormat="1" ht="15" customHeight="1">
      <c r="A211" s="250" t="s">
        <v>542</v>
      </c>
      <c r="B211" s="251">
        <v>3639</v>
      </c>
      <c r="C211" s="251">
        <v>6130</v>
      </c>
      <c r="D211" s="251">
        <v>28</v>
      </c>
      <c r="E211" s="252" t="s">
        <v>543</v>
      </c>
      <c r="F211" s="172">
        <v>3500</v>
      </c>
      <c r="G211" s="248">
        <v>0</v>
      </c>
      <c r="H211" s="248"/>
      <c r="I211" s="248">
        <f t="shared" si="34"/>
        <v>0</v>
      </c>
      <c r="J211" s="247">
        <v>0</v>
      </c>
      <c r="K211" s="248">
        <v>0</v>
      </c>
      <c r="L211" s="247">
        <f t="shared" si="29"/>
        <v>0</v>
      </c>
      <c r="M211" s="247">
        <v>0</v>
      </c>
      <c r="N211" s="247">
        <v>0</v>
      </c>
      <c r="O211" s="171" t="s">
        <v>492</v>
      </c>
      <c r="P211" s="261"/>
      <c r="Q211" s="262"/>
      <c r="R211" s="262"/>
      <c r="S211" s="262"/>
      <c r="T211" s="262"/>
      <c r="U211" s="262"/>
      <c r="V211" s="262"/>
    </row>
    <row r="212" spans="1:22" s="168" customFormat="1" ht="15" customHeight="1">
      <c r="A212" s="250" t="s">
        <v>264</v>
      </c>
      <c r="B212" s="251">
        <v>2321</v>
      </c>
      <c r="C212" s="251">
        <v>6130</v>
      </c>
      <c r="D212" s="251">
        <v>29</v>
      </c>
      <c r="E212" s="252" t="s">
        <v>544</v>
      </c>
      <c r="F212" s="172">
        <v>0</v>
      </c>
      <c r="G212" s="248">
        <v>8600000</v>
      </c>
      <c r="H212" s="248"/>
      <c r="I212" s="248">
        <f t="shared" si="34"/>
        <v>8600000</v>
      </c>
      <c r="J212" s="247">
        <v>0</v>
      </c>
      <c r="K212" s="248">
        <v>8593517</v>
      </c>
      <c r="L212" s="247">
        <f t="shared" si="29"/>
        <v>8593517</v>
      </c>
      <c r="M212" s="247">
        <f>K212/I212*100</f>
        <v>99.92461627906977</v>
      </c>
      <c r="N212" s="247">
        <f>L212/I212*100</f>
        <v>99.92461627906977</v>
      </c>
      <c r="O212" s="171" t="s">
        <v>492</v>
      </c>
      <c r="P212" s="261"/>
      <c r="Q212" s="262"/>
      <c r="R212" s="262"/>
      <c r="S212" s="262"/>
      <c r="T212" s="262"/>
      <c r="U212" s="262"/>
      <c r="V212" s="262"/>
    </row>
    <row r="213" spans="1:22" s="168" customFormat="1" ht="15" customHeight="1">
      <c r="A213" s="250" t="s">
        <v>545</v>
      </c>
      <c r="B213" s="251">
        <v>3639</v>
      </c>
      <c r="C213" s="251">
        <v>6130</v>
      </c>
      <c r="D213" s="251">
        <v>30</v>
      </c>
      <c r="E213" s="252" t="s">
        <v>546</v>
      </c>
      <c r="F213" s="172">
        <v>0</v>
      </c>
      <c r="G213" s="248">
        <v>3608400</v>
      </c>
      <c r="H213" s="248"/>
      <c r="I213" s="248">
        <f t="shared" si="34"/>
        <v>3608400</v>
      </c>
      <c r="J213" s="247">
        <v>0</v>
      </c>
      <c r="K213" s="248">
        <v>3608400</v>
      </c>
      <c r="L213" s="247">
        <f t="shared" si="29"/>
        <v>3608400</v>
      </c>
      <c r="M213" s="247">
        <f>K213/I213*100</f>
        <v>100</v>
      </c>
      <c r="N213" s="247">
        <f>L213/I213*100</f>
        <v>100</v>
      </c>
      <c r="O213" s="171" t="s">
        <v>541</v>
      </c>
      <c r="P213" s="261"/>
      <c r="Q213" s="262"/>
      <c r="R213" s="262"/>
      <c r="S213" s="262"/>
      <c r="T213" s="262"/>
      <c r="U213" s="262"/>
      <c r="V213" s="262"/>
    </row>
    <row r="214" spans="1:22" s="168" customFormat="1" ht="15" customHeight="1">
      <c r="A214" s="250" t="s">
        <v>230</v>
      </c>
      <c r="B214" s="251">
        <v>2219</v>
      </c>
      <c r="C214" s="251">
        <v>6130</v>
      </c>
      <c r="D214" s="251">
        <v>31</v>
      </c>
      <c r="E214" s="252" t="s">
        <v>547</v>
      </c>
      <c r="F214" s="172">
        <v>0</v>
      </c>
      <c r="G214" s="248">
        <v>15000</v>
      </c>
      <c r="H214" s="248"/>
      <c r="I214" s="248">
        <v>15000</v>
      </c>
      <c r="J214" s="247">
        <v>0</v>
      </c>
      <c r="K214" s="248">
        <v>15000</v>
      </c>
      <c r="L214" s="247">
        <f t="shared" si="29"/>
        <v>15000</v>
      </c>
      <c r="M214" s="247">
        <f>K214/I214*100</f>
        <v>100</v>
      </c>
      <c r="N214" s="247">
        <f>L214/I214*100</f>
        <v>100</v>
      </c>
      <c r="O214" s="171" t="s">
        <v>492</v>
      </c>
      <c r="P214" s="261"/>
      <c r="Q214" s="262"/>
      <c r="R214" s="262"/>
      <c r="S214" s="262"/>
      <c r="T214" s="262"/>
      <c r="U214" s="262"/>
      <c r="V214" s="262"/>
    </row>
    <row r="215" spans="1:22" s="168" customFormat="1" ht="15" customHeight="1">
      <c r="A215" s="250" t="s">
        <v>443</v>
      </c>
      <c r="B215" s="251">
        <v>2219</v>
      </c>
      <c r="C215" s="251">
        <v>6130</v>
      </c>
      <c r="D215" s="251">
        <v>32</v>
      </c>
      <c r="E215" s="252" t="s">
        <v>548</v>
      </c>
      <c r="F215" s="172">
        <v>0</v>
      </c>
      <c r="G215" s="248">
        <v>0</v>
      </c>
      <c r="H215" s="248"/>
      <c r="I215" s="248">
        <v>0</v>
      </c>
      <c r="J215" s="247">
        <v>0</v>
      </c>
      <c r="K215" s="248">
        <v>0</v>
      </c>
      <c r="L215" s="247">
        <f t="shared" si="29"/>
        <v>0</v>
      </c>
      <c r="M215" s="247">
        <v>0</v>
      </c>
      <c r="N215" s="247">
        <v>0</v>
      </c>
      <c r="O215" s="171"/>
      <c r="P215" s="261"/>
      <c r="Q215" s="262"/>
      <c r="R215" s="262"/>
      <c r="S215" s="262"/>
      <c r="T215" s="262"/>
      <c r="U215" s="262"/>
      <c r="V215" s="262"/>
    </row>
    <row r="216" spans="1:22" s="168" customFormat="1" ht="15" customHeight="1">
      <c r="A216" s="250" t="s">
        <v>549</v>
      </c>
      <c r="B216" s="251">
        <v>3639</v>
      </c>
      <c r="C216" s="251">
        <v>6130</v>
      </c>
      <c r="D216" s="251">
        <v>33</v>
      </c>
      <c r="E216" s="252" t="s">
        <v>550</v>
      </c>
      <c r="F216" s="172">
        <v>2817</v>
      </c>
      <c r="G216" s="248">
        <v>3296500</v>
      </c>
      <c r="H216" s="248"/>
      <c r="I216" s="248">
        <f>G216+H216</f>
        <v>3296500</v>
      </c>
      <c r="J216" s="247">
        <v>0</v>
      </c>
      <c r="K216" s="248">
        <v>850396</v>
      </c>
      <c r="L216" s="247">
        <f t="shared" si="29"/>
        <v>850396</v>
      </c>
      <c r="M216" s="247">
        <f>K216/I216*100</f>
        <v>25.79693614439557</v>
      </c>
      <c r="N216" s="247">
        <f>L216/I216*100</f>
        <v>25.79693614439557</v>
      </c>
      <c r="O216" s="171" t="s">
        <v>541</v>
      </c>
      <c r="P216" s="261"/>
      <c r="Q216" s="262"/>
      <c r="R216" s="262"/>
      <c r="S216" s="262"/>
      <c r="T216" s="262"/>
      <c r="U216" s="262"/>
      <c r="V216" s="262"/>
    </row>
    <row r="217" spans="1:22" s="273" customFormat="1" ht="15" customHeight="1">
      <c r="A217" s="265" t="s">
        <v>551</v>
      </c>
      <c r="B217" s="266">
        <v>3326</v>
      </c>
      <c r="C217" s="266">
        <v>6127</v>
      </c>
      <c r="D217" s="266">
        <v>34</v>
      </c>
      <c r="E217" s="267" t="s">
        <v>552</v>
      </c>
      <c r="F217" s="268">
        <v>0</v>
      </c>
      <c r="G217" s="269">
        <v>200000</v>
      </c>
      <c r="H217" s="269"/>
      <c r="I217" s="248">
        <f>G217+H217</f>
        <v>200000</v>
      </c>
      <c r="J217" s="247">
        <v>0</v>
      </c>
      <c r="K217" s="248">
        <v>200000</v>
      </c>
      <c r="L217" s="247">
        <f t="shared" si="29"/>
        <v>200000</v>
      </c>
      <c r="M217" s="247">
        <f>K217/I217*100</f>
        <v>100</v>
      </c>
      <c r="N217" s="247">
        <f>L217/I217*100</f>
        <v>100</v>
      </c>
      <c r="O217" s="270" t="s">
        <v>511</v>
      </c>
      <c r="P217" s="271"/>
      <c r="Q217" s="272"/>
      <c r="R217" s="272"/>
      <c r="S217" s="272"/>
      <c r="T217" s="272"/>
      <c r="U217" s="272"/>
      <c r="V217" s="272"/>
    </row>
    <row r="218" spans="1:22" s="273" customFormat="1" ht="15" customHeight="1" thickBot="1">
      <c r="A218" s="274"/>
      <c r="D218" s="266"/>
      <c r="E218" s="267"/>
      <c r="F218" s="268"/>
      <c r="G218" s="269"/>
      <c r="H218" s="268"/>
      <c r="I218" s="268"/>
      <c r="J218" s="268"/>
      <c r="K218" s="268"/>
      <c r="L218" s="268"/>
      <c r="M218" s="275"/>
      <c r="N218" s="275"/>
      <c r="O218" s="276"/>
      <c r="P218" s="271"/>
      <c r="Q218" s="272"/>
      <c r="R218" s="272"/>
      <c r="S218" s="272"/>
      <c r="T218" s="272"/>
      <c r="U218" s="272"/>
      <c r="V218" s="272"/>
    </row>
    <row r="219" spans="5:22" s="277" customFormat="1" ht="13.5" thickBot="1">
      <c r="E219" s="224" t="s">
        <v>483</v>
      </c>
      <c r="F219" s="278">
        <f aca="true" t="shared" si="35" ref="F219:L219">SUM(F184:F218)</f>
        <v>33470</v>
      </c>
      <c r="G219" s="225">
        <f t="shared" si="35"/>
        <v>60479719</v>
      </c>
      <c r="H219" s="225">
        <f t="shared" si="35"/>
        <v>-1954000</v>
      </c>
      <c r="I219" s="225">
        <f t="shared" si="35"/>
        <v>58525719</v>
      </c>
      <c r="J219" s="225">
        <f t="shared" si="35"/>
        <v>0</v>
      </c>
      <c r="K219" s="225">
        <f t="shared" si="35"/>
        <v>51673526.32</v>
      </c>
      <c r="L219" s="225">
        <f t="shared" si="35"/>
        <v>51673526.32</v>
      </c>
      <c r="M219" s="225">
        <f>K219/I219*100</f>
        <v>88.29199743791273</v>
      </c>
      <c r="N219" s="225">
        <f>L219/I219*100</f>
        <v>88.29199743791273</v>
      </c>
      <c r="O219" s="279"/>
      <c r="P219" s="280"/>
      <c r="Q219" s="280"/>
      <c r="R219" s="280"/>
      <c r="S219" s="280"/>
      <c r="T219" s="280"/>
      <c r="U219" s="280"/>
      <c r="V219" s="280"/>
    </row>
    <row r="220" spans="5:22" s="193" customFormat="1" ht="12.75">
      <c r="E220" s="234"/>
      <c r="F220" s="235"/>
      <c r="G220" s="235"/>
      <c r="H220" s="235"/>
      <c r="I220" s="235"/>
      <c r="J220" s="235"/>
      <c r="K220" s="235"/>
      <c r="L220" s="235"/>
      <c r="M220" s="281"/>
      <c r="N220" s="281"/>
      <c r="O220" s="236"/>
      <c r="P220" s="187"/>
      <c r="Q220" s="187"/>
      <c r="R220" s="187"/>
      <c r="S220" s="187"/>
      <c r="T220" s="187"/>
      <c r="U220" s="187"/>
      <c r="V220" s="187"/>
    </row>
    <row r="221" spans="5:22" s="193" customFormat="1" ht="12.75">
      <c r="E221" s="234"/>
      <c r="F221" s="235"/>
      <c r="G221" s="235"/>
      <c r="H221" s="235"/>
      <c r="I221" s="235"/>
      <c r="J221" s="235"/>
      <c r="K221" s="235"/>
      <c r="L221" s="235"/>
      <c r="M221" s="281"/>
      <c r="N221" s="281"/>
      <c r="O221" s="236"/>
      <c r="P221" s="187"/>
      <c r="Q221" s="187"/>
      <c r="R221" s="187"/>
      <c r="S221" s="187"/>
      <c r="T221" s="187"/>
      <c r="U221" s="187"/>
      <c r="V221" s="187"/>
    </row>
    <row r="222" spans="5:22" s="193" customFormat="1" ht="12.75">
      <c r="E222" s="234"/>
      <c r="F222" s="235"/>
      <c r="G222" s="235"/>
      <c r="H222" s="235"/>
      <c r="I222" s="235"/>
      <c r="J222" s="235"/>
      <c r="K222" s="235"/>
      <c r="L222" s="235"/>
      <c r="M222" s="281"/>
      <c r="N222" s="281"/>
      <c r="O222" s="236"/>
      <c r="P222" s="187"/>
      <c r="Q222" s="187"/>
      <c r="R222" s="187"/>
      <c r="S222" s="187"/>
      <c r="T222" s="187"/>
      <c r="U222" s="187"/>
      <c r="V222" s="187"/>
    </row>
    <row r="223" spans="5:22" s="193" customFormat="1" ht="12.75">
      <c r="E223" s="234"/>
      <c r="F223" s="235"/>
      <c r="G223" s="235"/>
      <c r="H223" s="235"/>
      <c r="I223" s="235"/>
      <c r="J223" s="235"/>
      <c r="K223" s="235"/>
      <c r="L223" s="235"/>
      <c r="M223" s="281"/>
      <c r="N223" s="281"/>
      <c r="O223" s="236"/>
      <c r="P223" s="187"/>
      <c r="Q223" s="187"/>
      <c r="R223" s="187"/>
      <c r="S223" s="187"/>
      <c r="T223" s="187"/>
      <c r="U223" s="187"/>
      <c r="V223" s="187"/>
    </row>
    <row r="224" spans="5:22" s="193" customFormat="1" ht="12.75">
      <c r="E224" s="234"/>
      <c r="F224" s="235"/>
      <c r="G224" s="235"/>
      <c r="H224" s="235"/>
      <c r="I224" s="235"/>
      <c r="J224" s="235"/>
      <c r="K224" s="235"/>
      <c r="L224" s="235"/>
      <c r="M224" s="281"/>
      <c r="N224" s="281"/>
      <c r="O224" s="236"/>
      <c r="P224" s="187"/>
      <c r="Q224" s="187"/>
      <c r="R224" s="187"/>
      <c r="S224" s="187"/>
      <c r="T224" s="187"/>
      <c r="U224" s="187"/>
      <c r="V224" s="187"/>
    </row>
    <row r="225" spans="4:22" s="237" customFormat="1" ht="12.75">
      <c r="D225" s="238" t="s">
        <v>553</v>
      </c>
      <c r="E225" s="239" t="s">
        <v>554</v>
      </c>
      <c r="F225" s="240"/>
      <c r="G225" s="240"/>
      <c r="H225" s="240"/>
      <c r="I225" s="240"/>
      <c r="J225" s="240"/>
      <c r="K225" s="240"/>
      <c r="L225" s="240"/>
      <c r="M225" s="282"/>
      <c r="N225" s="282"/>
      <c r="O225" s="241"/>
      <c r="P225" s="242"/>
      <c r="Q225" s="242"/>
      <c r="R225" s="242"/>
      <c r="S225" s="242"/>
      <c r="T225" s="242"/>
      <c r="U225" s="242"/>
      <c r="V225" s="242"/>
    </row>
    <row r="226" spans="1:22" s="168" customFormat="1" ht="20.25" customHeight="1">
      <c r="A226" s="250" t="s">
        <v>172</v>
      </c>
      <c r="B226" s="251">
        <v>3421</v>
      </c>
      <c r="C226" s="251">
        <v>6319</v>
      </c>
      <c r="D226" s="251">
        <v>1</v>
      </c>
      <c r="E226" s="252" t="s">
        <v>555</v>
      </c>
      <c r="F226" s="283">
        <v>10000</v>
      </c>
      <c r="G226" s="255">
        <v>10000000</v>
      </c>
      <c r="H226" s="283"/>
      <c r="I226" s="255">
        <f>G226+H226</f>
        <v>10000000</v>
      </c>
      <c r="J226" s="255">
        <v>0</v>
      </c>
      <c r="K226" s="255">
        <v>10000000</v>
      </c>
      <c r="L226" s="255">
        <f aca="true" t="shared" si="36" ref="L226:L244">J226+K226</f>
        <v>10000000</v>
      </c>
      <c r="M226" s="259">
        <f aca="true" t="shared" si="37" ref="M226:M234">K226/I226*100</f>
        <v>100</v>
      </c>
      <c r="N226" s="259">
        <f aca="true" t="shared" si="38" ref="N226:N234">L226/I226*100</f>
        <v>100</v>
      </c>
      <c r="O226" s="264" t="s">
        <v>556</v>
      </c>
      <c r="P226" s="261"/>
      <c r="Q226" s="262"/>
      <c r="R226" s="262"/>
      <c r="S226" s="262"/>
      <c r="T226" s="262"/>
      <c r="U226" s="262"/>
      <c r="V226" s="262"/>
    </row>
    <row r="227" spans="1:22" s="193" customFormat="1" ht="15" customHeight="1">
      <c r="A227" s="253" t="s">
        <v>184</v>
      </c>
      <c r="B227" s="179">
        <v>2212</v>
      </c>
      <c r="C227" s="179">
        <v>6313</v>
      </c>
      <c r="D227" s="179">
        <v>2</v>
      </c>
      <c r="E227" s="180" t="s">
        <v>185</v>
      </c>
      <c r="F227" s="181">
        <v>500</v>
      </c>
      <c r="G227" s="255">
        <v>27798.4</v>
      </c>
      <c r="H227" s="182"/>
      <c r="I227" s="255">
        <f>G227+H227</f>
        <v>27798.4</v>
      </c>
      <c r="J227" s="255">
        <v>0</v>
      </c>
      <c r="K227" s="255">
        <v>27798.4</v>
      </c>
      <c r="L227" s="255">
        <f t="shared" si="36"/>
        <v>27798.4</v>
      </c>
      <c r="M227" s="259">
        <f t="shared" si="37"/>
        <v>100</v>
      </c>
      <c r="N227" s="259">
        <f t="shared" si="38"/>
        <v>100</v>
      </c>
      <c r="O227" s="183" t="s">
        <v>557</v>
      </c>
      <c r="P227" s="284"/>
      <c r="Q227" s="285"/>
      <c r="R227" s="285"/>
      <c r="S227" s="285"/>
      <c r="T227" s="187"/>
      <c r="U227" s="187"/>
      <c r="V227" s="187"/>
    </row>
    <row r="228" spans="1:22" s="193" customFormat="1" ht="15" customHeight="1">
      <c r="A228" s="253" t="s">
        <v>184</v>
      </c>
      <c r="B228" s="179">
        <v>2212</v>
      </c>
      <c r="C228" s="179">
        <v>6322</v>
      </c>
      <c r="D228" s="179">
        <v>3</v>
      </c>
      <c r="E228" s="180" t="s">
        <v>185</v>
      </c>
      <c r="F228" s="181">
        <v>0</v>
      </c>
      <c r="G228" s="255">
        <v>132000</v>
      </c>
      <c r="H228" s="182"/>
      <c r="I228" s="255">
        <f>G228+H228</f>
        <v>132000</v>
      </c>
      <c r="J228" s="255">
        <v>0</v>
      </c>
      <c r="K228" s="255">
        <v>132000</v>
      </c>
      <c r="L228" s="255">
        <f t="shared" si="36"/>
        <v>132000</v>
      </c>
      <c r="M228" s="259">
        <f t="shared" si="37"/>
        <v>100</v>
      </c>
      <c r="N228" s="259">
        <f t="shared" si="38"/>
        <v>100</v>
      </c>
      <c r="O228" s="183" t="s">
        <v>557</v>
      </c>
      <c r="P228" s="187"/>
      <c r="Q228" s="187"/>
      <c r="R228" s="187"/>
      <c r="S228" s="187"/>
      <c r="T228" s="187"/>
      <c r="U228" s="187"/>
      <c r="V228" s="187"/>
    </row>
    <row r="229" spans="1:22" s="287" customFormat="1" ht="15" customHeight="1">
      <c r="A229" s="250" t="s">
        <v>443</v>
      </c>
      <c r="B229" s="286">
        <v>2219</v>
      </c>
      <c r="C229" s="286">
        <v>6319</v>
      </c>
      <c r="D229" s="286">
        <v>4</v>
      </c>
      <c r="E229" s="252" t="s">
        <v>558</v>
      </c>
      <c r="F229" s="283">
        <v>22000</v>
      </c>
      <c r="G229" s="255">
        <v>22000000</v>
      </c>
      <c r="H229" s="283"/>
      <c r="I229" s="255">
        <f>G229+H229</f>
        <v>22000000</v>
      </c>
      <c r="J229" s="255">
        <v>0</v>
      </c>
      <c r="K229" s="255">
        <v>22000000</v>
      </c>
      <c r="L229" s="255">
        <f t="shared" si="36"/>
        <v>22000000</v>
      </c>
      <c r="M229" s="259">
        <f t="shared" si="37"/>
        <v>100</v>
      </c>
      <c r="N229" s="259">
        <f t="shared" si="38"/>
        <v>100</v>
      </c>
      <c r="O229" s="171" t="s">
        <v>492</v>
      </c>
      <c r="P229" s="166"/>
      <c r="Q229" s="166"/>
      <c r="R229" s="166"/>
      <c r="S229" s="166"/>
      <c r="T229" s="166"/>
      <c r="U229" s="166"/>
      <c r="V229" s="166"/>
    </row>
    <row r="230" spans="1:22" s="287" customFormat="1" ht="15" customHeight="1">
      <c r="A230" s="250" t="s">
        <v>559</v>
      </c>
      <c r="B230" s="286">
        <v>2221</v>
      </c>
      <c r="C230" s="286">
        <v>6313</v>
      </c>
      <c r="D230" s="286">
        <v>5</v>
      </c>
      <c r="E230" s="252" t="s">
        <v>560</v>
      </c>
      <c r="F230" s="283">
        <v>0</v>
      </c>
      <c r="G230" s="255">
        <v>10000</v>
      </c>
      <c r="H230" s="283"/>
      <c r="I230" s="255">
        <v>10000</v>
      </c>
      <c r="J230" s="255">
        <v>0</v>
      </c>
      <c r="K230" s="255">
        <v>10000</v>
      </c>
      <c r="L230" s="255">
        <f t="shared" si="36"/>
        <v>10000</v>
      </c>
      <c r="M230" s="259">
        <f t="shared" si="37"/>
        <v>100</v>
      </c>
      <c r="N230" s="259">
        <f t="shared" si="38"/>
        <v>100</v>
      </c>
      <c r="O230" s="171" t="s">
        <v>488</v>
      </c>
      <c r="P230" s="166"/>
      <c r="Q230" s="166"/>
      <c r="R230" s="166"/>
      <c r="S230" s="166"/>
      <c r="T230" s="166"/>
      <c r="U230" s="166"/>
      <c r="V230" s="166"/>
    </row>
    <row r="231" spans="1:22" s="287" customFormat="1" ht="15" customHeight="1">
      <c r="A231" s="250" t="s">
        <v>561</v>
      </c>
      <c r="B231" s="286">
        <v>2212</v>
      </c>
      <c r="C231" s="286">
        <v>6319</v>
      </c>
      <c r="D231" s="286">
        <v>6</v>
      </c>
      <c r="E231" s="252" t="s">
        <v>562</v>
      </c>
      <c r="F231" s="283">
        <v>300</v>
      </c>
      <c r="G231" s="255">
        <v>300000</v>
      </c>
      <c r="H231" s="283"/>
      <c r="I231" s="255">
        <f aca="true" t="shared" si="39" ref="I231:I244">G231+H231</f>
        <v>300000</v>
      </c>
      <c r="J231" s="255">
        <v>0</v>
      </c>
      <c r="K231" s="255">
        <v>0</v>
      </c>
      <c r="L231" s="255">
        <f t="shared" si="36"/>
        <v>0</v>
      </c>
      <c r="M231" s="259">
        <f t="shared" si="37"/>
        <v>0</v>
      </c>
      <c r="N231" s="259">
        <f t="shared" si="38"/>
        <v>0</v>
      </c>
      <c r="O231" s="171" t="s">
        <v>533</v>
      </c>
      <c r="P231" s="166"/>
      <c r="Q231" s="166"/>
      <c r="R231" s="166"/>
      <c r="S231" s="166"/>
      <c r="T231" s="166"/>
      <c r="U231" s="166"/>
      <c r="V231" s="166"/>
    </row>
    <row r="232" spans="1:22" s="168" customFormat="1" ht="15" customHeight="1">
      <c r="A232" s="250" t="s">
        <v>563</v>
      </c>
      <c r="B232" s="251">
        <v>3639</v>
      </c>
      <c r="C232" s="251">
        <v>6319</v>
      </c>
      <c r="D232" s="251">
        <v>7</v>
      </c>
      <c r="E232" s="252" t="s">
        <v>564</v>
      </c>
      <c r="F232" s="283">
        <v>720</v>
      </c>
      <c r="G232" s="255">
        <v>720000</v>
      </c>
      <c r="H232" s="283"/>
      <c r="I232" s="255">
        <f t="shared" si="39"/>
        <v>720000</v>
      </c>
      <c r="J232" s="255">
        <v>0</v>
      </c>
      <c r="K232" s="255">
        <v>719101</v>
      </c>
      <c r="L232" s="255">
        <f t="shared" si="36"/>
        <v>719101</v>
      </c>
      <c r="M232" s="259">
        <f t="shared" si="37"/>
        <v>99.8751388888889</v>
      </c>
      <c r="N232" s="259">
        <f t="shared" si="38"/>
        <v>99.8751388888889</v>
      </c>
      <c r="O232" s="171" t="s">
        <v>533</v>
      </c>
      <c r="P232" s="261"/>
      <c r="Q232" s="262"/>
      <c r="R232" s="262"/>
      <c r="S232" s="262"/>
      <c r="T232" s="262"/>
      <c r="U232" s="262"/>
      <c r="V232" s="262"/>
    </row>
    <row r="233" spans="1:22" s="190" customFormat="1" ht="15" customHeight="1">
      <c r="A233" s="178" t="s">
        <v>282</v>
      </c>
      <c r="B233" s="179">
        <v>3311</v>
      </c>
      <c r="C233" s="179">
        <v>6319</v>
      </c>
      <c r="D233" s="179">
        <v>8</v>
      </c>
      <c r="E233" s="180" t="s">
        <v>283</v>
      </c>
      <c r="F233" s="181">
        <v>0</v>
      </c>
      <c r="G233" s="182">
        <v>5737000</v>
      </c>
      <c r="H233" s="182"/>
      <c r="I233" s="182">
        <f t="shared" si="39"/>
        <v>5737000</v>
      </c>
      <c r="J233" s="255">
        <v>0</v>
      </c>
      <c r="K233" s="182">
        <v>5418921</v>
      </c>
      <c r="L233" s="255">
        <f t="shared" si="36"/>
        <v>5418921</v>
      </c>
      <c r="M233" s="182">
        <f t="shared" si="37"/>
        <v>94.4556562663413</v>
      </c>
      <c r="N233" s="259">
        <f t="shared" si="38"/>
        <v>94.4556562663413</v>
      </c>
      <c r="O233" s="183" t="s">
        <v>492</v>
      </c>
      <c r="P233" s="188"/>
      <c r="Q233" s="189"/>
      <c r="R233" s="189"/>
      <c r="S233" s="189"/>
      <c r="T233" s="189"/>
      <c r="U233" s="189"/>
      <c r="V233" s="189"/>
    </row>
    <row r="234" spans="1:22" s="168" customFormat="1" ht="15" customHeight="1">
      <c r="A234" s="250" t="s">
        <v>565</v>
      </c>
      <c r="B234" s="251">
        <v>3312</v>
      </c>
      <c r="C234" s="251">
        <v>6351</v>
      </c>
      <c r="D234" s="251">
        <v>9</v>
      </c>
      <c r="E234" s="252" t="s">
        <v>566</v>
      </c>
      <c r="F234" s="172">
        <v>500</v>
      </c>
      <c r="G234" s="255">
        <v>500000</v>
      </c>
      <c r="H234" s="172"/>
      <c r="I234" s="255">
        <f t="shared" si="39"/>
        <v>500000</v>
      </c>
      <c r="J234" s="255">
        <v>0</v>
      </c>
      <c r="K234" s="255">
        <v>0</v>
      </c>
      <c r="L234" s="255">
        <f t="shared" si="36"/>
        <v>0</v>
      </c>
      <c r="M234" s="259">
        <f t="shared" si="37"/>
        <v>0</v>
      </c>
      <c r="N234" s="259">
        <f t="shared" si="38"/>
        <v>0</v>
      </c>
      <c r="O234" s="171" t="s">
        <v>498</v>
      </c>
      <c r="P234" s="261"/>
      <c r="Q234" s="262"/>
      <c r="R234" s="262"/>
      <c r="S234" s="262"/>
      <c r="T234" s="262"/>
      <c r="U234" s="262"/>
      <c r="V234" s="262"/>
    </row>
    <row r="235" spans="1:22" s="263" customFormat="1" ht="15" customHeight="1">
      <c r="A235" s="250" t="s">
        <v>334</v>
      </c>
      <c r="B235" s="251">
        <v>3421</v>
      </c>
      <c r="C235" s="251">
        <v>6313</v>
      </c>
      <c r="D235" s="251">
        <v>10</v>
      </c>
      <c r="E235" s="252" t="s">
        <v>567</v>
      </c>
      <c r="F235" s="283">
        <v>5000</v>
      </c>
      <c r="G235" s="255">
        <v>0</v>
      </c>
      <c r="H235" s="255"/>
      <c r="I235" s="255">
        <f t="shared" si="39"/>
        <v>0</v>
      </c>
      <c r="J235" s="255">
        <v>0</v>
      </c>
      <c r="K235" s="255">
        <v>0</v>
      </c>
      <c r="L235" s="255">
        <f t="shared" si="36"/>
        <v>0</v>
      </c>
      <c r="M235" s="259">
        <v>0</v>
      </c>
      <c r="N235" s="259">
        <v>0</v>
      </c>
      <c r="O235" s="171" t="s">
        <v>568</v>
      </c>
      <c r="P235" s="173"/>
      <c r="Q235" s="173"/>
      <c r="R235" s="173"/>
      <c r="S235" s="173"/>
      <c r="T235" s="173"/>
      <c r="U235" s="173"/>
      <c r="V235" s="173"/>
    </row>
    <row r="236" spans="1:22" s="263" customFormat="1" ht="15" customHeight="1">
      <c r="A236" s="250" t="s">
        <v>328</v>
      </c>
      <c r="B236" s="251">
        <v>3421</v>
      </c>
      <c r="C236" s="251">
        <v>6313</v>
      </c>
      <c r="D236" s="251">
        <v>11</v>
      </c>
      <c r="E236" s="252" t="s">
        <v>569</v>
      </c>
      <c r="F236" s="283">
        <v>65</v>
      </c>
      <c r="G236" s="255">
        <v>0</v>
      </c>
      <c r="H236" s="255"/>
      <c r="I236" s="255">
        <f t="shared" si="39"/>
        <v>0</v>
      </c>
      <c r="J236" s="255">
        <v>0</v>
      </c>
      <c r="K236" s="255">
        <v>0</v>
      </c>
      <c r="L236" s="255">
        <f t="shared" si="36"/>
        <v>0</v>
      </c>
      <c r="M236" s="259">
        <v>0</v>
      </c>
      <c r="N236" s="259">
        <v>0</v>
      </c>
      <c r="O236" s="171" t="s">
        <v>568</v>
      </c>
      <c r="P236" s="173"/>
      <c r="Q236" s="173"/>
      <c r="R236" s="173"/>
      <c r="S236" s="173"/>
      <c r="T236" s="173"/>
      <c r="U236" s="173"/>
      <c r="V236" s="173"/>
    </row>
    <row r="237" spans="1:22" s="263" customFormat="1" ht="15.75" customHeight="1">
      <c r="A237" s="250" t="s">
        <v>570</v>
      </c>
      <c r="B237" s="251">
        <v>3419</v>
      </c>
      <c r="C237" s="251">
        <v>6313</v>
      </c>
      <c r="D237" s="251">
        <v>12</v>
      </c>
      <c r="E237" s="252" t="s">
        <v>571</v>
      </c>
      <c r="F237" s="283">
        <v>0</v>
      </c>
      <c r="G237" s="255">
        <v>651000</v>
      </c>
      <c r="H237" s="255"/>
      <c r="I237" s="255">
        <f t="shared" si="39"/>
        <v>651000</v>
      </c>
      <c r="J237" s="255">
        <v>0</v>
      </c>
      <c r="K237" s="255">
        <v>0</v>
      </c>
      <c r="L237" s="255">
        <f t="shared" si="36"/>
        <v>0</v>
      </c>
      <c r="M237" s="259">
        <f aca="true" t="shared" si="40" ref="M237:M244">K237/I237*100</f>
        <v>0</v>
      </c>
      <c r="N237" s="259">
        <f aca="true" t="shared" si="41" ref="N237:N244">L237/I237*100</f>
        <v>0</v>
      </c>
      <c r="O237" s="171" t="s">
        <v>568</v>
      </c>
      <c r="P237" s="173"/>
      <c r="Q237" s="173"/>
      <c r="R237" s="173"/>
      <c r="S237" s="173"/>
      <c r="T237" s="173"/>
      <c r="U237" s="173"/>
      <c r="V237" s="173"/>
    </row>
    <row r="238" spans="1:22" s="263" customFormat="1" ht="42" customHeight="1">
      <c r="A238" s="250" t="s">
        <v>572</v>
      </c>
      <c r="B238" s="251">
        <v>4319</v>
      </c>
      <c r="C238" s="251">
        <v>6322</v>
      </c>
      <c r="D238" s="251">
        <v>13</v>
      </c>
      <c r="E238" s="252" t="s">
        <v>573</v>
      </c>
      <c r="F238" s="283">
        <v>0</v>
      </c>
      <c r="G238" s="255">
        <v>2128800</v>
      </c>
      <c r="H238" s="255"/>
      <c r="I238" s="255">
        <f t="shared" si="39"/>
        <v>2128800</v>
      </c>
      <c r="J238" s="255">
        <v>0</v>
      </c>
      <c r="K238" s="255">
        <v>600000</v>
      </c>
      <c r="L238" s="255">
        <f t="shared" si="36"/>
        <v>600000</v>
      </c>
      <c r="M238" s="259">
        <f t="shared" si="40"/>
        <v>28.18489289740699</v>
      </c>
      <c r="N238" s="259">
        <f t="shared" si="41"/>
        <v>28.18489289740699</v>
      </c>
      <c r="O238" s="171" t="s">
        <v>492</v>
      </c>
      <c r="P238" s="173"/>
      <c r="Q238" s="173"/>
      <c r="R238" s="173"/>
      <c r="S238" s="173"/>
      <c r="T238" s="173"/>
      <c r="U238" s="173"/>
      <c r="V238" s="173"/>
    </row>
    <row r="239" spans="1:22" s="263" customFormat="1" ht="27.75" customHeight="1">
      <c r="A239" s="250" t="s">
        <v>574</v>
      </c>
      <c r="B239" s="251">
        <v>3124</v>
      </c>
      <c r="C239" s="251">
        <v>6323</v>
      </c>
      <c r="D239" s="251">
        <v>14</v>
      </c>
      <c r="E239" s="252" t="s">
        <v>575</v>
      </c>
      <c r="F239" s="283">
        <v>0</v>
      </c>
      <c r="G239" s="255">
        <v>200000</v>
      </c>
      <c r="H239" s="255"/>
      <c r="I239" s="255">
        <f t="shared" si="39"/>
        <v>200000</v>
      </c>
      <c r="J239" s="255">
        <v>0</v>
      </c>
      <c r="K239" s="255">
        <v>200000</v>
      </c>
      <c r="L239" s="255">
        <f t="shared" si="36"/>
        <v>200000</v>
      </c>
      <c r="M239" s="259">
        <f t="shared" si="40"/>
        <v>100</v>
      </c>
      <c r="N239" s="259">
        <f t="shared" si="41"/>
        <v>100</v>
      </c>
      <c r="O239" s="171" t="s">
        <v>576</v>
      </c>
      <c r="P239" s="173"/>
      <c r="Q239" s="173"/>
      <c r="R239" s="173"/>
      <c r="S239" s="173"/>
      <c r="T239" s="173"/>
      <c r="U239" s="173"/>
      <c r="V239" s="173"/>
    </row>
    <row r="240" spans="1:22" s="263" customFormat="1" ht="26.25" customHeight="1">
      <c r="A240" s="250" t="s">
        <v>577</v>
      </c>
      <c r="B240" s="251">
        <v>4319</v>
      </c>
      <c r="C240" s="251">
        <v>6322</v>
      </c>
      <c r="D240" s="251">
        <v>15</v>
      </c>
      <c r="E240" s="252" t="s">
        <v>578</v>
      </c>
      <c r="F240" s="283">
        <v>0</v>
      </c>
      <c r="G240" s="255">
        <v>253000</v>
      </c>
      <c r="H240" s="255"/>
      <c r="I240" s="255">
        <f t="shared" si="39"/>
        <v>253000</v>
      </c>
      <c r="J240" s="255">
        <v>0</v>
      </c>
      <c r="K240" s="255">
        <v>253000</v>
      </c>
      <c r="L240" s="255">
        <f t="shared" si="36"/>
        <v>253000</v>
      </c>
      <c r="M240" s="259">
        <f t="shared" si="40"/>
        <v>100</v>
      </c>
      <c r="N240" s="259">
        <f t="shared" si="41"/>
        <v>100</v>
      </c>
      <c r="O240" s="171" t="s">
        <v>557</v>
      </c>
      <c r="P240" s="173"/>
      <c r="Q240" s="173"/>
      <c r="R240" s="173"/>
      <c r="S240" s="173"/>
      <c r="T240" s="173"/>
      <c r="U240" s="173"/>
      <c r="V240" s="173"/>
    </row>
    <row r="241" spans="1:22" s="263" customFormat="1" ht="15" customHeight="1">
      <c r="A241" s="250" t="s">
        <v>579</v>
      </c>
      <c r="B241" s="251">
        <v>3419</v>
      </c>
      <c r="C241" s="251">
        <v>6202</v>
      </c>
      <c r="D241" s="251">
        <v>16</v>
      </c>
      <c r="E241" s="252" t="s">
        <v>580</v>
      </c>
      <c r="F241" s="283">
        <v>7000</v>
      </c>
      <c r="G241" s="255">
        <v>7000000</v>
      </c>
      <c r="H241" s="283"/>
      <c r="I241" s="255">
        <f t="shared" si="39"/>
        <v>7000000</v>
      </c>
      <c r="J241" s="255">
        <v>0</v>
      </c>
      <c r="K241" s="255">
        <v>7000000</v>
      </c>
      <c r="L241" s="255">
        <f t="shared" si="36"/>
        <v>7000000</v>
      </c>
      <c r="M241" s="259">
        <f t="shared" si="40"/>
        <v>100</v>
      </c>
      <c r="N241" s="259">
        <f t="shared" si="41"/>
        <v>100</v>
      </c>
      <c r="O241" s="171" t="s">
        <v>568</v>
      </c>
      <c r="P241" s="173"/>
      <c r="Q241" s="173"/>
      <c r="R241" s="173"/>
      <c r="S241" s="173"/>
      <c r="T241" s="173"/>
      <c r="U241" s="173"/>
      <c r="V241" s="173"/>
    </row>
    <row r="242" spans="1:22" s="263" customFormat="1" ht="15" customHeight="1">
      <c r="A242" s="250" t="s">
        <v>581</v>
      </c>
      <c r="B242" s="251">
        <v>3419</v>
      </c>
      <c r="C242" s="251">
        <v>6322</v>
      </c>
      <c r="D242" s="251">
        <v>17</v>
      </c>
      <c r="E242" s="252" t="s">
        <v>582</v>
      </c>
      <c r="F242" s="283">
        <v>0</v>
      </c>
      <c r="G242" s="255">
        <v>400000</v>
      </c>
      <c r="H242" s="255"/>
      <c r="I242" s="255">
        <f t="shared" si="39"/>
        <v>400000</v>
      </c>
      <c r="J242" s="255">
        <v>0</v>
      </c>
      <c r="K242" s="255">
        <v>400000</v>
      </c>
      <c r="L242" s="255">
        <f t="shared" si="36"/>
        <v>400000</v>
      </c>
      <c r="M242" s="259">
        <f t="shared" si="40"/>
        <v>100</v>
      </c>
      <c r="N242" s="259">
        <f t="shared" si="41"/>
        <v>100</v>
      </c>
      <c r="O242" s="171" t="s">
        <v>568</v>
      </c>
      <c r="P242" s="173"/>
      <c r="Q242" s="173"/>
      <c r="R242" s="173"/>
      <c r="S242" s="173"/>
      <c r="T242" s="173"/>
      <c r="U242" s="173"/>
      <c r="V242" s="173"/>
    </row>
    <row r="243" spans="1:22" s="263" customFormat="1" ht="15" customHeight="1">
      <c r="A243" s="250" t="s">
        <v>583</v>
      </c>
      <c r="B243" s="251">
        <v>2321</v>
      </c>
      <c r="C243" s="251">
        <v>6329</v>
      </c>
      <c r="D243" s="251">
        <v>18</v>
      </c>
      <c r="E243" s="252" t="s">
        <v>584</v>
      </c>
      <c r="F243" s="283">
        <v>0</v>
      </c>
      <c r="G243" s="255">
        <v>170000</v>
      </c>
      <c r="H243" s="255"/>
      <c r="I243" s="255">
        <f t="shared" si="39"/>
        <v>170000</v>
      </c>
      <c r="J243" s="255">
        <v>0</v>
      </c>
      <c r="K243" s="255">
        <v>170000</v>
      </c>
      <c r="L243" s="255">
        <f t="shared" si="36"/>
        <v>170000</v>
      </c>
      <c r="M243" s="259">
        <f t="shared" si="40"/>
        <v>100</v>
      </c>
      <c r="N243" s="259">
        <f t="shared" si="41"/>
        <v>100</v>
      </c>
      <c r="O243" s="171" t="s">
        <v>568</v>
      </c>
      <c r="P243" s="173"/>
      <c r="Q243" s="173"/>
      <c r="R243" s="173"/>
      <c r="S243" s="173"/>
      <c r="T243" s="173"/>
      <c r="U243" s="173"/>
      <c r="V243" s="173"/>
    </row>
    <row r="244" spans="1:22" s="263" customFormat="1" ht="15" customHeight="1">
      <c r="A244" s="250" t="s">
        <v>585</v>
      </c>
      <c r="B244" s="251">
        <v>2321</v>
      </c>
      <c r="C244" s="251">
        <v>6349</v>
      </c>
      <c r="D244" s="251">
        <v>19</v>
      </c>
      <c r="E244" s="252" t="s">
        <v>586</v>
      </c>
      <c r="F244" s="283">
        <v>1100</v>
      </c>
      <c r="G244" s="255">
        <v>1100000</v>
      </c>
      <c r="H244" s="283"/>
      <c r="I244" s="255">
        <f t="shared" si="39"/>
        <v>1100000</v>
      </c>
      <c r="J244" s="255">
        <v>0</v>
      </c>
      <c r="K244" s="255">
        <v>1000000</v>
      </c>
      <c r="L244" s="255">
        <f t="shared" si="36"/>
        <v>1000000</v>
      </c>
      <c r="M244" s="259">
        <f t="shared" si="40"/>
        <v>90.9090909090909</v>
      </c>
      <c r="N244" s="259">
        <f t="shared" si="41"/>
        <v>90.9090909090909</v>
      </c>
      <c r="O244" s="171" t="s">
        <v>492</v>
      </c>
      <c r="P244" s="173"/>
      <c r="Q244" s="173"/>
      <c r="R244" s="173"/>
      <c r="S244" s="173"/>
      <c r="T244" s="173"/>
      <c r="U244" s="173"/>
      <c r="V244" s="173"/>
    </row>
    <row r="245" spans="1:22" s="273" customFormat="1" ht="15" customHeight="1" thickBot="1">
      <c r="A245" s="265"/>
      <c r="D245" s="266"/>
      <c r="E245" s="276"/>
      <c r="F245" s="288"/>
      <c r="G245" s="288"/>
      <c r="H245" s="288"/>
      <c r="I245" s="288"/>
      <c r="J245" s="288"/>
      <c r="K245" s="288"/>
      <c r="L245" s="288"/>
      <c r="M245" s="289"/>
      <c r="N245" s="289"/>
      <c r="O245" s="276"/>
      <c r="P245" s="271"/>
      <c r="Q245" s="272"/>
      <c r="R245" s="272"/>
      <c r="S245" s="272"/>
      <c r="T245" s="272"/>
      <c r="U245" s="272"/>
      <c r="V245" s="272"/>
    </row>
    <row r="246" spans="5:22" s="277" customFormat="1" ht="13.5" thickBot="1">
      <c r="E246" s="290" t="s">
        <v>483</v>
      </c>
      <c r="F246" s="291">
        <f aca="true" t="shared" si="42" ref="F246:L246">SUM(F226:F245)</f>
        <v>47185</v>
      </c>
      <c r="G246" s="226">
        <f t="shared" si="42"/>
        <v>51329598.4</v>
      </c>
      <c r="H246" s="226">
        <f t="shared" si="42"/>
        <v>0</v>
      </c>
      <c r="I246" s="226">
        <f t="shared" si="42"/>
        <v>51329598.4</v>
      </c>
      <c r="J246" s="226">
        <f t="shared" si="42"/>
        <v>0</v>
      </c>
      <c r="K246" s="226">
        <f t="shared" si="42"/>
        <v>47930820.4</v>
      </c>
      <c r="L246" s="226">
        <f t="shared" si="42"/>
        <v>47930820.4</v>
      </c>
      <c r="M246" s="226">
        <f>K246/I246*100</f>
        <v>93.3785221276931</v>
      </c>
      <c r="N246" s="226">
        <f>L246/I246*100</f>
        <v>93.3785221276931</v>
      </c>
      <c r="O246" s="291"/>
      <c r="P246" s="280"/>
      <c r="Q246" s="280"/>
      <c r="R246" s="280"/>
      <c r="S246" s="280"/>
      <c r="T246" s="280"/>
      <c r="U246" s="280"/>
      <c r="V246" s="280"/>
    </row>
    <row r="247" spans="5:22" s="229" customFormat="1" ht="12.75">
      <c r="E247" s="292"/>
      <c r="F247" s="231"/>
      <c r="G247" s="231"/>
      <c r="H247" s="231"/>
      <c r="I247" s="231"/>
      <c r="J247" s="231"/>
      <c r="K247" s="231"/>
      <c r="L247" s="231"/>
      <c r="M247" s="231"/>
      <c r="N247" s="231"/>
      <c r="O247" s="232"/>
      <c r="P247" s="233"/>
      <c r="Q247" s="233"/>
      <c r="R247" s="233"/>
      <c r="S247" s="233"/>
      <c r="T247" s="233"/>
      <c r="U247" s="233"/>
      <c r="V247" s="233"/>
    </row>
    <row r="248" spans="4:22" s="237" customFormat="1" ht="15.75">
      <c r="D248" s="238" t="s">
        <v>587</v>
      </c>
      <c r="E248" s="293" t="s">
        <v>588</v>
      </c>
      <c r="F248" s="240"/>
      <c r="G248" s="240"/>
      <c r="H248" s="240"/>
      <c r="I248" s="240"/>
      <c r="J248" s="240"/>
      <c r="K248" s="240"/>
      <c r="L248" s="240"/>
      <c r="M248" s="240"/>
      <c r="N248" s="240"/>
      <c r="O248" s="241"/>
      <c r="P248" s="242"/>
      <c r="Q248" s="242"/>
      <c r="R248" s="242"/>
      <c r="S248" s="242"/>
      <c r="T248" s="242"/>
      <c r="U248" s="242"/>
      <c r="V248" s="242"/>
    </row>
    <row r="249" spans="1:22" s="162" customFormat="1" ht="15" customHeight="1">
      <c r="A249" s="243" t="s">
        <v>589</v>
      </c>
      <c r="B249" s="244">
        <v>2310</v>
      </c>
      <c r="C249" s="244">
        <v>6121</v>
      </c>
      <c r="D249" s="244">
        <v>1</v>
      </c>
      <c r="E249" s="249" t="s">
        <v>590</v>
      </c>
      <c r="F249" s="246">
        <v>1100</v>
      </c>
      <c r="G249" s="247">
        <v>725000</v>
      </c>
      <c r="H249" s="247"/>
      <c r="I249" s="247">
        <f aca="true" t="shared" si="43" ref="I249:I276">G249+H249</f>
        <v>725000</v>
      </c>
      <c r="J249" s="247">
        <v>115752.05</v>
      </c>
      <c r="K249" s="247">
        <v>609221.25</v>
      </c>
      <c r="L249" s="247">
        <f aca="true" t="shared" si="44" ref="L249:L276">J249+K249</f>
        <v>724973.3</v>
      </c>
      <c r="M249" s="247">
        <f aca="true" t="shared" si="45" ref="M249:M258">K249/I249*100</f>
        <v>84.03051724137931</v>
      </c>
      <c r="N249" s="247">
        <f aca="true" t="shared" si="46" ref="N249:N258">L249/I249*100</f>
        <v>99.99631724137932</v>
      </c>
      <c r="O249" s="249"/>
      <c r="P249" s="166"/>
      <c r="Q249" s="166"/>
      <c r="R249" s="166"/>
      <c r="S249" s="166"/>
      <c r="T249" s="166"/>
      <c r="U249" s="166"/>
      <c r="V249" s="166"/>
    </row>
    <row r="250" spans="1:22" s="162" customFormat="1" ht="15" customHeight="1">
      <c r="A250" s="250" t="s">
        <v>591</v>
      </c>
      <c r="B250" s="251">
        <v>2321</v>
      </c>
      <c r="C250" s="251">
        <v>6121</v>
      </c>
      <c r="D250" s="251">
        <v>2</v>
      </c>
      <c r="E250" s="171" t="s">
        <v>592</v>
      </c>
      <c r="F250" s="172">
        <v>3500</v>
      </c>
      <c r="G250" s="248">
        <v>4850000</v>
      </c>
      <c r="H250" s="248"/>
      <c r="I250" s="247">
        <f t="shared" si="43"/>
        <v>4850000</v>
      </c>
      <c r="J250" s="248">
        <v>768890.38</v>
      </c>
      <c r="K250" s="248">
        <v>4046790.22</v>
      </c>
      <c r="L250" s="247">
        <f t="shared" si="44"/>
        <v>4815680.600000001</v>
      </c>
      <c r="M250" s="247">
        <f t="shared" si="45"/>
        <v>83.43897360824742</v>
      </c>
      <c r="N250" s="247">
        <f t="shared" si="46"/>
        <v>99.29238350515465</v>
      </c>
      <c r="O250" s="171"/>
      <c r="P250" s="166"/>
      <c r="Q250" s="166"/>
      <c r="R250" s="166"/>
      <c r="S250" s="166"/>
      <c r="T250" s="166"/>
      <c r="U250" s="166"/>
      <c r="V250" s="166"/>
    </row>
    <row r="251" spans="1:22" s="162" customFormat="1" ht="15" customHeight="1">
      <c r="A251" s="250" t="s">
        <v>593</v>
      </c>
      <c r="B251" s="251">
        <v>2321</v>
      </c>
      <c r="C251" s="251">
        <v>6121</v>
      </c>
      <c r="D251" s="251">
        <v>3</v>
      </c>
      <c r="E251" s="171" t="s">
        <v>594</v>
      </c>
      <c r="F251" s="172">
        <v>800</v>
      </c>
      <c r="G251" s="248">
        <v>855000</v>
      </c>
      <c r="H251" s="248"/>
      <c r="I251" s="247">
        <f t="shared" si="43"/>
        <v>855000</v>
      </c>
      <c r="J251" s="248">
        <v>136253.33</v>
      </c>
      <c r="K251" s="248">
        <v>717122.47</v>
      </c>
      <c r="L251" s="247">
        <f t="shared" si="44"/>
        <v>853375.7999999999</v>
      </c>
      <c r="M251" s="247">
        <f t="shared" si="45"/>
        <v>83.8739730994152</v>
      </c>
      <c r="N251" s="247">
        <f t="shared" si="46"/>
        <v>99.8100350877193</v>
      </c>
      <c r="O251" s="171"/>
      <c r="P251" s="166"/>
      <c r="Q251" s="166"/>
      <c r="R251" s="166"/>
      <c r="S251" s="166"/>
      <c r="T251" s="166"/>
      <c r="U251" s="166"/>
      <c r="V251" s="166"/>
    </row>
    <row r="252" spans="1:22" s="162" customFormat="1" ht="15" customHeight="1">
      <c r="A252" s="250" t="s">
        <v>595</v>
      </c>
      <c r="B252" s="251">
        <v>2321</v>
      </c>
      <c r="C252" s="179">
        <v>6121</v>
      </c>
      <c r="D252" s="251">
        <v>4</v>
      </c>
      <c r="E252" s="262" t="s">
        <v>596</v>
      </c>
      <c r="F252" s="172">
        <v>3000</v>
      </c>
      <c r="G252" s="248">
        <v>1284000</v>
      </c>
      <c r="H252" s="248"/>
      <c r="I252" s="247">
        <f t="shared" si="43"/>
        <v>1284000</v>
      </c>
      <c r="J252" s="248">
        <v>204869.61</v>
      </c>
      <c r="K252" s="248">
        <v>1078260.74</v>
      </c>
      <c r="L252" s="247">
        <f t="shared" si="44"/>
        <v>1283130.35</v>
      </c>
      <c r="M252" s="247">
        <f t="shared" si="45"/>
        <v>83.97669314641745</v>
      </c>
      <c r="N252" s="247">
        <f t="shared" si="46"/>
        <v>99.93227024922119</v>
      </c>
      <c r="O252" s="171"/>
      <c r="P252" s="166"/>
      <c r="Q252" s="166"/>
      <c r="R252" s="166"/>
      <c r="S252" s="166"/>
      <c r="T252" s="166"/>
      <c r="U252" s="166"/>
      <c r="V252" s="166"/>
    </row>
    <row r="253" spans="1:22" s="162" customFormat="1" ht="15" customHeight="1">
      <c r="A253" s="250" t="s">
        <v>312</v>
      </c>
      <c r="B253" s="251">
        <v>2321</v>
      </c>
      <c r="C253" s="179">
        <v>6121</v>
      </c>
      <c r="D253" s="251">
        <v>5</v>
      </c>
      <c r="E253" s="262" t="s">
        <v>597</v>
      </c>
      <c r="F253" s="172">
        <v>14473</v>
      </c>
      <c r="G253" s="248">
        <v>14673000</v>
      </c>
      <c r="H253" s="248"/>
      <c r="I253" s="247">
        <f t="shared" si="43"/>
        <v>14673000</v>
      </c>
      <c r="J253" s="248">
        <v>30994.13</v>
      </c>
      <c r="K253" s="248">
        <v>163127</v>
      </c>
      <c r="L253" s="247">
        <f t="shared" si="44"/>
        <v>194121.13</v>
      </c>
      <c r="M253" s="247">
        <f t="shared" si="45"/>
        <v>1.1117494718189873</v>
      </c>
      <c r="N253" s="247">
        <f t="shared" si="46"/>
        <v>1.322981871464595</v>
      </c>
      <c r="O253" s="171"/>
      <c r="P253" s="166"/>
      <c r="Q253" s="166"/>
      <c r="R253" s="166"/>
      <c r="S253" s="166"/>
      <c r="T253" s="166"/>
      <c r="U253" s="166"/>
      <c r="V253" s="166"/>
    </row>
    <row r="254" spans="1:22" s="162" customFormat="1" ht="15" customHeight="1">
      <c r="A254" s="250" t="s">
        <v>598</v>
      </c>
      <c r="B254" s="251">
        <v>2310</v>
      </c>
      <c r="C254" s="251">
        <v>6121</v>
      </c>
      <c r="D254" s="251">
        <v>6</v>
      </c>
      <c r="E254" s="171" t="s">
        <v>599</v>
      </c>
      <c r="F254" s="172">
        <v>4000</v>
      </c>
      <c r="G254" s="248">
        <v>4500000</v>
      </c>
      <c r="H254" s="248"/>
      <c r="I254" s="247">
        <f t="shared" si="43"/>
        <v>4500000</v>
      </c>
      <c r="J254" s="248">
        <v>732674.33</v>
      </c>
      <c r="K254" s="248">
        <v>3785443.9</v>
      </c>
      <c r="L254" s="247">
        <f t="shared" si="44"/>
        <v>4518118.2299999995</v>
      </c>
      <c r="M254" s="247">
        <f t="shared" si="45"/>
        <v>84.12097555555556</v>
      </c>
      <c r="N254" s="247">
        <f t="shared" si="46"/>
        <v>100.40262733333331</v>
      </c>
      <c r="O254" s="171"/>
      <c r="P254" s="166"/>
      <c r="Q254" s="166"/>
      <c r="R254" s="166"/>
      <c r="S254" s="166"/>
      <c r="T254" s="166"/>
      <c r="U254" s="166"/>
      <c r="V254" s="166"/>
    </row>
    <row r="255" spans="1:22" s="162" customFormat="1" ht="15" customHeight="1">
      <c r="A255" s="250" t="s">
        <v>600</v>
      </c>
      <c r="B255" s="251">
        <v>2310</v>
      </c>
      <c r="C255" s="251">
        <v>6121</v>
      </c>
      <c r="D255" s="251">
        <v>7</v>
      </c>
      <c r="E255" s="171" t="s">
        <v>601</v>
      </c>
      <c r="F255" s="172">
        <v>2500</v>
      </c>
      <c r="G255" s="248">
        <v>2670000</v>
      </c>
      <c r="H255" s="248"/>
      <c r="I255" s="247">
        <f t="shared" si="43"/>
        <v>2670000</v>
      </c>
      <c r="J255" s="248">
        <v>425957.65</v>
      </c>
      <c r="K255" s="248">
        <v>2241882.8</v>
      </c>
      <c r="L255" s="247">
        <f t="shared" si="44"/>
        <v>2667840.4499999997</v>
      </c>
      <c r="M255" s="247">
        <f t="shared" si="45"/>
        <v>83.96564794007489</v>
      </c>
      <c r="N255" s="247">
        <f t="shared" si="46"/>
        <v>99.91911797752809</v>
      </c>
      <c r="O255" s="171"/>
      <c r="P255" s="166"/>
      <c r="Q255" s="166"/>
      <c r="R255" s="166"/>
      <c r="S255" s="166"/>
      <c r="T255" s="166"/>
      <c r="U255" s="166"/>
      <c r="V255" s="166"/>
    </row>
    <row r="256" spans="1:22" s="162" customFormat="1" ht="15" customHeight="1">
      <c r="A256" s="250" t="s">
        <v>602</v>
      </c>
      <c r="B256" s="251">
        <v>2310</v>
      </c>
      <c r="C256" s="251">
        <v>6121</v>
      </c>
      <c r="D256" s="251">
        <v>8</v>
      </c>
      <c r="E256" s="171" t="s">
        <v>603</v>
      </c>
      <c r="F256" s="172">
        <v>1000</v>
      </c>
      <c r="G256" s="248">
        <v>2406000</v>
      </c>
      <c r="H256" s="248"/>
      <c r="I256" s="247">
        <f t="shared" si="43"/>
        <v>2406000</v>
      </c>
      <c r="J256" s="248">
        <v>384074.2</v>
      </c>
      <c r="K256" s="248">
        <v>2021440.9</v>
      </c>
      <c r="L256" s="247">
        <f t="shared" si="44"/>
        <v>2405515.1</v>
      </c>
      <c r="M256" s="247">
        <f t="shared" si="45"/>
        <v>84.01666251039069</v>
      </c>
      <c r="N256" s="247">
        <f t="shared" si="46"/>
        <v>99.97984621778888</v>
      </c>
      <c r="O256" s="171"/>
      <c r="P256" s="166"/>
      <c r="Q256" s="166"/>
      <c r="R256" s="166"/>
      <c r="S256" s="166"/>
      <c r="T256" s="166"/>
      <c r="U256" s="166"/>
      <c r="V256" s="166"/>
    </row>
    <row r="257" spans="1:22" s="162" customFormat="1" ht="15" customHeight="1">
      <c r="A257" s="250" t="s">
        <v>604</v>
      </c>
      <c r="B257" s="251">
        <v>2321</v>
      </c>
      <c r="C257" s="251">
        <v>6121</v>
      </c>
      <c r="D257" s="251">
        <v>9</v>
      </c>
      <c r="E257" s="171" t="s">
        <v>605</v>
      </c>
      <c r="F257" s="172">
        <v>1500</v>
      </c>
      <c r="G257" s="248">
        <v>1200000</v>
      </c>
      <c r="H257" s="248"/>
      <c r="I257" s="247">
        <f t="shared" si="43"/>
        <v>1200000</v>
      </c>
      <c r="J257" s="248">
        <v>191485.85</v>
      </c>
      <c r="K257" s="248">
        <v>1007817</v>
      </c>
      <c r="L257" s="247">
        <f t="shared" si="44"/>
        <v>1199302.85</v>
      </c>
      <c r="M257" s="247">
        <f t="shared" si="45"/>
        <v>83.98474999999999</v>
      </c>
      <c r="N257" s="247">
        <f t="shared" si="46"/>
        <v>99.94190416666667</v>
      </c>
      <c r="O257" s="171"/>
      <c r="P257" s="166"/>
      <c r="Q257" s="166"/>
      <c r="R257" s="166"/>
      <c r="S257" s="166"/>
      <c r="T257" s="166"/>
      <c r="U257" s="166"/>
      <c r="V257" s="166"/>
    </row>
    <row r="258" spans="1:22" s="162" customFormat="1" ht="15" customHeight="1">
      <c r="A258" s="250" t="s">
        <v>606</v>
      </c>
      <c r="B258" s="251">
        <v>2321</v>
      </c>
      <c r="C258" s="251">
        <v>6121</v>
      </c>
      <c r="D258" s="251">
        <v>10</v>
      </c>
      <c r="E258" s="171" t="s">
        <v>607</v>
      </c>
      <c r="F258" s="172">
        <v>3000</v>
      </c>
      <c r="G258" s="248">
        <v>2500000</v>
      </c>
      <c r="H258" s="248"/>
      <c r="I258" s="247">
        <f t="shared" si="43"/>
        <v>2500000</v>
      </c>
      <c r="J258" s="248">
        <v>398951.45</v>
      </c>
      <c r="K258" s="248">
        <v>2099944.4</v>
      </c>
      <c r="L258" s="247">
        <f t="shared" si="44"/>
        <v>2498895.85</v>
      </c>
      <c r="M258" s="247">
        <f t="shared" si="45"/>
        <v>83.997776</v>
      </c>
      <c r="N258" s="247">
        <f t="shared" si="46"/>
        <v>99.955834</v>
      </c>
      <c r="O258" s="171"/>
      <c r="P258" s="166"/>
      <c r="Q258" s="166"/>
      <c r="R258" s="166"/>
      <c r="S258" s="166"/>
      <c r="T258" s="166"/>
      <c r="U258" s="166"/>
      <c r="V258" s="166"/>
    </row>
    <row r="259" spans="1:22" s="162" customFormat="1" ht="15" customHeight="1">
      <c r="A259" s="250" t="s">
        <v>608</v>
      </c>
      <c r="B259" s="251">
        <v>2321</v>
      </c>
      <c r="C259" s="251">
        <v>6121</v>
      </c>
      <c r="D259" s="251">
        <v>11</v>
      </c>
      <c r="E259" s="171" t="s">
        <v>609</v>
      </c>
      <c r="F259" s="172">
        <v>500</v>
      </c>
      <c r="G259" s="248">
        <v>0</v>
      </c>
      <c r="H259" s="248"/>
      <c r="I259" s="247">
        <f t="shared" si="43"/>
        <v>0</v>
      </c>
      <c r="J259" s="248">
        <v>0</v>
      </c>
      <c r="K259" s="248">
        <v>0</v>
      </c>
      <c r="L259" s="247">
        <f t="shared" si="44"/>
        <v>0</v>
      </c>
      <c r="M259" s="247">
        <v>0</v>
      </c>
      <c r="N259" s="247">
        <v>0</v>
      </c>
      <c r="O259" s="171"/>
      <c r="P259" s="166"/>
      <c r="Q259" s="166"/>
      <c r="R259" s="166"/>
      <c r="S259" s="166"/>
      <c r="T259" s="166"/>
      <c r="U259" s="166"/>
      <c r="V259" s="166"/>
    </row>
    <row r="260" spans="1:22" s="162" customFormat="1" ht="15" customHeight="1">
      <c r="A260" s="250" t="s">
        <v>358</v>
      </c>
      <c r="B260" s="251">
        <v>2321</v>
      </c>
      <c r="C260" s="251">
        <v>6121</v>
      </c>
      <c r="D260" s="251">
        <v>12</v>
      </c>
      <c r="E260" s="171" t="s">
        <v>359</v>
      </c>
      <c r="F260" s="172">
        <v>50000</v>
      </c>
      <c r="G260" s="248">
        <v>0</v>
      </c>
      <c r="H260" s="248"/>
      <c r="I260" s="247">
        <f t="shared" si="43"/>
        <v>0</v>
      </c>
      <c r="J260" s="248">
        <v>0</v>
      </c>
      <c r="K260" s="248">
        <v>0</v>
      </c>
      <c r="L260" s="247">
        <f t="shared" si="44"/>
        <v>0</v>
      </c>
      <c r="M260" s="247">
        <v>0</v>
      </c>
      <c r="N260" s="247">
        <v>0</v>
      </c>
      <c r="O260" s="171"/>
      <c r="P260" s="166"/>
      <c r="Q260" s="166"/>
      <c r="R260" s="166"/>
      <c r="S260" s="166"/>
      <c r="T260" s="166"/>
      <c r="U260" s="166"/>
      <c r="V260" s="166"/>
    </row>
    <row r="261" spans="1:22" s="162" customFormat="1" ht="27.75" customHeight="1">
      <c r="A261" s="250" t="s">
        <v>610</v>
      </c>
      <c r="B261" s="251">
        <v>2310</v>
      </c>
      <c r="C261" s="251">
        <v>6121</v>
      </c>
      <c r="D261" s="251">
        <v>13</v>
      </c>
      <c r="E261" s="171" t="s">
        <v>611</v>
      </c>
      <c r="F261" s="172">
        <v>500</v>
      </c>
      <c r="G261" s="248">
        <v>800000</v>
      </c>
      <c r="H261" s="248"/>
      <c r="I261" s="247">
        <f t="shared" si="43"/>
        <v>800000</v>
      </c>
      <c r="J261" s="248">
        <v>127774.5</v>
      </c>
      <c r="K261" s="248">
        <v>672497.4</v>
      </c>
      <c r="L261" s="247">
        <f t="shared" si="44"/>
        <v>800271.9</v>
      </c>
      <c r="M261" s="247">
        <f>K261/I261*100</f>
        <v>84.06217500000001</v>
      </c>
      <c r="N261" s="247">
        <f>L261/I261*100</f>
        <v>100.03398750000001</v>
      </c>
      <c r="O261" s="171"/>
      <c r="P261" s="166"/>
      <c r="Q261" s="166"/>
      <c r="R261" s="166"/>
      <c r="S261" s="166"/>
      <c r="T261" s="166"/>
      <c r="U261" s="166"/>
      <c r="V261" s="166"/>
    </row>
    <row r="262" spans="1:22" s="162" customFormat="1" ht="15" customHeight="1">
      <c r="A262" s="250" t="s">
        <v>612</v>
      </c>
      <c r="B262" s="251">
        <v>2321</v>
      </c>
      <c r="C262" s="251">
        <v>6121</v>
      </c>
      <c r="D262" s="251">
        <v>14</v>
      </c>
      <c r="E262" s="171" t="s">
        <v>613</v>
      </c>
      <c r="F262" s="172">
        <v>4200</v>
      </c>
      <c r="G262" s="248">
        <v>3824000</v>
      </c>
      <c r="H262" s="248"/>
      <c r="I262" s="247">
        <f t="shared" si="43"/>
        <v>3824000</v>
      </c>
      <c r="J262" s="248">
        <v>610446.6</v>
      </c>
      <c r="K262" s="248">
        <v>3212877</v>
      </c>
      <c r="L262" s="247">
        <f t="shared" si="44"/>
        <v>3823323.6</v>
      </c>
      <c r="M262" s="247">
        <f>K262/I262*100</f>
        <v>84.01875</v>
      </c>
      <c r="N262" s="247">
        <f>L262/I262*100</f>
        <v>99.98231171548117</v>
      </c>
      <c r="O262" s="171"/>
      <c r="P262" s="166"/>
      <c r="Q262" s="166"/>
      <c r="R262" s="166"/>
      <c r="S262" s="166"/>
      <c r="T262" s="166"/>
      <c r="U262" s="166"/>
      <c r="V262" s="166"/>
    </row>
    <row r="263" spans="1:22" s="162" customFormat="1" ht="15" customHeight="1">
      <c r="A263" s="250" t="s">
        <v>614</v>
      </c>
      <c r="B263" s="251">
        <v>2321</v>
      </c>
      <c r="C263" s="251">
        <v>6121</v>
      </c>
      <c r="D263" s="251">
        <v>15</v>
      </c>
      <c r="E263" s="171" t="s">
        <v>615</v>
      </c>
      <c r="F263" s="172">
        <v>3600</v>
      </c>
      <c r="G263" s="248">
        <v>2631000</v>
      </c>
      <c r="H263" s="248"/>
      <c r="I263" s="247">
        <f t="shared" si="43"/>
        <v>2631000</v>
      </c>
      <c r="J263" s="248">
        <v>420065.13</v>
      </c>
      <c r="K263" s="248">
        <v>2210868.87</v>
      </c>
      <c r="L263" s="247">
        <f t="shared" si="44"/>
        <v>2630934</v>
      </c>
      <c r="M263" s="247">
        <f>K263/I263*100</f>
        <v>84.031503990878</v>
      </c>
      <c r="N263" s="247">
        <f>L263/I263*100</f>
        <v>99.99749144811858</v>
      </c>
      <c r="O263" s="171"/>
      <c r="P263" s="166"/>
      <c r="Q263" s="166"/>
      <c r="R263" s="166"/>
      <c r="S263" s="166"/>
      <c r="T263" s="166"/>
      <c r="U263" s="166"/>
      <c r="V263" s="166"/>
    </row>
    <row r="264" spans="1:22" s="162" customFormat="1" ht="15" customHeight="1">
      <c r="A264" s="250" t="s">
        <v>616</v>
      </c>
      <c r="B264" s="251">
        <v>2321</v>
      </c>
      <c r="C264" s="251">
        <v>6121</v>
      </c>
      <c r="D264" s="251">
        <v>16</v>
      </c>
      <c r="E264" s="171" t="s">
        <v>617</v>
      </c>
      <c r="F264" s="172">
        <v>3500</v>
      </c>
      <c r="G264" s="248">
        <v>0</v>
      </c>
      <c r="H264" s="248"/>
      <c r="I264" s="247">
        <f t="shared" si="43"/>
        <v>0</v>
      </c>
      <c r="J264" s="248">
        <v>0</v>
      </c>
      <c r="K264" s="248">
        <v>0</v>
      </c>
      <c r="L264" s="247">
        <f t="shared" si="44"/>
        <v>0</v>
      </c>
      <c r="M264" s="247">
        <v>0</v>
      </c>
      <c r="N264" s="247">
        <v>0</v>
      </c>
      <c r="O264" s="171"/>
      <c r="P264" s="166"/>
      <c r="Q264" s="166"/>
      <c r="R264" s="166"/>
      <c r="S264" s="166"/>
      <c r="T264" s="166"/>
      <c r="U264" s="166"/>
      <c r="V264" s="166"/>
    </row>
    <row r="265" spans="1:22" s="162" customFormat="1" ht="15" customHeight="1">
      <c r="A265" s="250" t="s">
        <v>618</v>
      </c>
      <c r="B265" s="251">
        <v>2321</v>
      </c>
      <c r="C265" s="251">
        <v>6121</v>
      </c>
      <c r="D265" s="251">
        <v>17</v>
      </c>
      <c r="E265" s="171" t="s">
        <v>619</v>
      </c>
      <c r="F265" s="172">
        <v>4500</v>
      </c>
      <c r="G265" s="248">
        <v>0</v>
      </c>
      <c r="H265" s="248"/>
      <c r="I265" s="247">
        <f t="shared" si="43"/>
        <v>0</v>
      </c>
      <c r="J265" s="248">
        <v>0</v>
      </c>
      <c r="K265" s="248">
        <v>0</v>
      </c>
      <c r="L265" s="247">
        <f t="shared" si="44"/>
        <v>0</v>
      </c>
      <c r="M265" s="247">
        <v>0</v>
      </c>
      <c r="N265" s="247">
        <v>0</v>
      </c>
      <c r="O265" s="171"/>
      <c r="P265" s="166"/>
      <c r="Q265" s="166"/>
      <c r="R265" s="166"/>
      <c r="S265" s="166"/>
      <c r="T265" s="166"/>
      <c r="U265" s="166"/>
      <c r="V265" s="166"/>
    </row>
    <row r="266" spans="1:22" s="162" customFormat="1" ht="15" customHeight="1">
      <c r="A266" s="250" t="s">
        <v>620</v>
      </c>
      <c r="B266" s="251">
        <v>2310</v>
      </c>
      <c r="C266" s="251">
        <v>6121</v>
      </c>
      <c r="D266" s="251">
        <v>18</v>
      </c>
      <c r="E266" s="171" t="s">
        <v>621</v>
      </c>
      <c r="F266" s="172">
        <v>1700</v>
      </c>
      <c r="G266" s="248">
        <v>0</v>
      </c>
      <c r="H266" s="248"/>
      <c r="I266" s="247">
        <f t="shared" si="43"/>
        <v>0</v>
      </c>
      <c r="J266" s="248">
        <v>0</v>
      </c>
      <c r="K266" s="248">
        <v>0</v>
      </c>
      <c r="L266" s="247">
        <f t="shared" si="44"/>
        <v>0</v>
      </c>
      <c r="M266" s="247">
        <v>0</v>
      </c>
      <c r="N266" s="247">
        <v>0</v>
      </c>
      <c r="O266" s="171"/>
      <c r="P266" s="166"/>
      <c r="Q266" s="166"/>
      <c r="R266" s="166"/>
      <c r="S266" s="166"/>
      <c r="T266" s="166"/>
      <c r="U266" s="166"/>
      <c r="V266" s="166"/>
    </row>
    <row r="267" spans="1:22" s="162" customFormat="1" ht="15" customHeight="1">
      <c r="A267" s="250" t="s">
        <v>622</v>
      </c>
      <c r="B267" s="251">
        <v>2310</v>
      </c>
      <c r="C267" s="251">
        <v>6121</v>
      </c>
      <c r="D267" s="251">
        <v>19</v>
      </c>
      <c r="E267" s="171" t="s">
        <v>623</v>
      </c>
      <c r="F267" s="172">
        <v>2100</v>
      </c>
      <c r="G267" s="248">
        <v>0</v>
      </c>
      <c r="H267" s="248"/>
      <c r="I267" s="247">
        <f t="shared" si="43"/>
        <v>0</v>
      </c>
      <c r="J267" s="248">
        <v>0</v>
      </c>
      <c r="K267" s="248">
        <v>0</v>
      </c>
      <c r="L267" s="247">
        <f t="shared" si="44"/>
        <v>0</v>
      </c>
      <c r="M267" s="247">
        <v>0</v>
      </c>
      <c r="N267" s="247">
        <v>0</v>
      </c>
      <c r="O267" s="171"/>
      <c r="P267" s="166"/>
      <c r="Q267" s="166"/>
      <c r="R267" s="166"/>
      <c r="S267" s="166"/>
      <c r="T267" s="166"/>
      <c r="U267" s="166"/>
      <c r="V267" s="166"/>
    </row>
    <row r="268" spans="1:22" s="162" customFormat="1" ht="15" customHeight="1">
      <c r="A268" s="250" t="s">
        <v>624</v>
      </c>
      <c r="B268" s="251">
        <v>2310</v>
      </c>
      <c r="C268" s="251">
        <v>6121</v>
      </c>
      <c r="D268" s="251">
        <v>20</v>
      </c>
      <c r="E268" s="171" t="s">
        <v>625</v>
      </c>
      <c r="F268" s="172">
        <v>5000</v>
      </c>
      <c r="G268" s="248">
        <v>0</v>
      </c>
      <c r="H268" s="248"/>
      <c r="I268" s="247">
        <f t="shared" si="43"/>
        <v>0</v>
      </c>
      <c r="J268" s="248">
        <v>0</v>
      </c>
      <c r="K268" s="248">
        <v>0</v>
      </c>
      <c r="L268" s="247">
        <f t="shared" si="44"/>
        <v>0</v>
      </c>
      <c r="M268" s="247">
        <v>0</v>
      </c>
      <c r="N268" s="247">
        <v>0</v>
      </c>
      <c r="O268" s="171"/>
      <c r="P268" s="166"/>
      <c r="Q268" s="166"/>
      <c r="R268" s="166"/>
      <c r="S268" s="166"/>
      <c r="T268" s="166"/>
      <c r="U268" s="166"/>
      <c r="V268" s="166"/>
    </row>
    <row r="269" spans="1:22" s="162" customFormat="1" ht="15" customHeight="1">
      <c r="A269" s="250" t="s">
        <v>626</v>
      </c>
      <c r="B269" s="251">
        <v>2310</v>
      </c>
      <c r="C269" s="251">
        <v>6121</v>
      </c>
      <c r="D269" s="251">
        <v>21</v>
      </c>
      <c r="E269" s="171" t="s">
        <v>627</v>
      </c>
      <c r="F269" s="172">
        <v>2800</v>
      </c>
      <c r="G269" s="248">
        <v>2536000</v>
      </c>
      <c r="H269" s="248"/>
      <c r="I269" s="247">
        <f t="shared" si="43"/>
        <v>2536000</v>
      </c>
      <c r="J269" s="248">
        <v>404883.2</v>
      </c>
      <c r="K269" s="248">
        <v>2130963</v>
      </c>
      <c r="L269" s="247">
        <f t="shared" si="44"/>
        <v>2535846.2</v>
      </c>
      <c r="M269" s="247">
        <f aca="true" t="shared" si="47" ref="M269:M274">K269/I269*100</f>
        <v>84.0285094637224</v>
      </c>
      <c r="N269" s="247">
        <f aca="true" t="shared" si="48" ref="N269:N276">L269/I269*100</f>
        <v>99.99393533123029</v>
      </c>
      <c r="O269" s="171"/>
      <c r="P269" s="166"/>
      <c r="Q269" s="166"/>
      <c r="R269" s="166"/>
      <c r="S269" s="166"/>
      <c r="T269" s="166"/>
      <c r="U269" s="166"/>
      <c r="V269" s="166"/>
    </row>
    <row r="270" spans="1:22" s="162" customFormat="1" ht="15" customHeight="1">
      <c r="A270" s="250" t="s">
        <v>628</v>
      </c>
      <c r="B270" s="251">
        <v>2310</v>
      </c>
      <c r="C270" s="251">
        <v>6121</v>
      </c>
      <c r="D270" s="251">
        <v>22</v>
      </c>
      <c r="E270" s="171" t="s">
        <v>629</v>
      </c>
      <c r="F270" s="172">
        <v>4000</v>
      </c>
      <c r="G270" s="248">
        <v>1200000</v>
      </c>
      <c r="H270" s="248"/>
      <c r="I270" s="247">
        <f t="shared" si="43"/>
        <v>1200000</v>
      </c>
      <c r="J270" s="248">
        <v>182502.5</v>
      </c>
      <c r="K270" s="248">
        <v>960540</v>
      </c>
      <c r="L270" s="247">
        <f t="shared" si="44"/>
        <v>1143042.5</v>
      </c>
      <c r="M270" s="247">
        <f t="shared" si="47"/>
        <v>80.045</v>
      </c>
      <c r="N270" s="247">
        <f t="shared" si="48"/>
        <v>95.25354166666666</v>
      </c>
      <c r="O270" s="171"/>
      <c r="P270" s="166"/>
      <c r="Q270" s="166"/>
      <c r="R270" s="166"/>
      <c r="S270" s="166"/>
      <c r="T270" s="166"/>
      <c r="U270" s="166"/>
      <c r="V270" s="166"/>
    </row>
    <row r="271" spans="1:22" s="162" customFormat="1" ht="15" customHeight="1">
      <c r="A271" s="250" t="s">
        <v>630</v>
      </c>
      <c r="B271" s="251">
        <v>2321</v>
      </c>
      <c r="C271" s="251">
        <v>6121</v>
      </c>
      <c r="D271" s="251">
        <v>23</v>
      </c>
      <c r="E271" s="171" t="s">
        <v>631</v>
      </c>
      <c r="F271" s="172">
        <v>0</v>
      </c>
      <c r="G271" s="248">
        <v>1450000</v>
      </c>
      <c r="H271" s="248"/>
      <c r="I271" s="247">
        <f t="shared" si="43"/>
        <v>1450000</v>
      </c>
      <c r="J271" s="248">
        <v>230535.7</v>
      </c>
      <c r="K271" s="248">
        <v>1213346</v>
      </c>
      <c r="L271" s="247">
        <f t="shared" si="44"/>
        <v>1443881.7</v>
      </c>
      <c r="M271" s="247">
        <f t="shared" si="47"/>
        <v>83.67903448275862</v>
      </c>
      <c r="N271" s="247">
        <f t="shared" si="48"/>
        <v>99.57804827586206</v>
      </c>
      <c r="O271" s="171"/>
      <c r="P271" s="166"/>
      <c r="Q271" s="166"/>
      <c r="R271" s="166"/>
      <c r="S271" s="166"/>
      <c r="T271" s="166"/>
      <c r="U271" s="166"/>
      <c r="V271" s="166"/>
    </row>
    <row r="272" spans="1:22" s="162" customFormat="1" ht="15" customHeight="1">
      <c r="A272" s="250" t="s">
        <v>632</v>
      </c>
      <c r="B272" s="251">
        <v>2310</v>
      </c>
      <c r="C272" s="251">
        <v>6121</v>
      </c>
      <c r="D272" s="251">
        <v>24</v>
      </c>
      <c r="E272" s="171" t="s">
        <v>633</v>
      </c>
      <c r="F272" s="172">
        <v>1300</v>
      </c>
      <c r="G272" s="248">
        <v>2450000</v>
      </c>
      <c r="H272" s="248"/>
      <c r="I272" s="247">
        <f t="shared" si="43"/>
        <v>2450000</v>
      </c>
      <c r="J272" s="248">
        <v>390033.3</v>
      </c>
      <c r="K272" s="248">
        <v>2052805.8</v>
      </c>
      <c r="L272" s="247">
        <f t="shared" si="44"/>
        <v>2442839.1</v>
      </c>
      <c r="M272" s="247">
        <f t="shared" si="47"/>
        <v>83.7879918367347</v>
      </c>
      <c r="N272" s="247">
        <f t="shared" si="48"/>
        <v>99.70771836734694</v>
      </c>
      <c r="O272" s="171"/>
      <c r="P272" s="166"/>
      <c r="Q272" s="166"/>
      <c r="R272" s="166"/>
      <c r="S272" s="166"/>
      <c r="T272" s="166"/>
      <c r="U272" s="166"/>
      <c r="V272" s="166"/>
    </row>
    <row r="273" spans="1:22" s="162" customFormat="1" ht="15" customHeight="1">
      <c r="A273" s="265" t="s">
        <v>634</v>
      </c>
      <c r="B273" s="266">
        <v>2321</v>
      </c>
      <c r="C273" s="214">
        <v>6121</v>
      </c>
      <c r="D273" s="266">
        <v>25</v>
      </c>
      <c r="E273" s="272" t="s">
        <v>635</v>
      </c>
      <c r="F273" s="268">
        <v>200</v>
      </c>
      <c r="G273" s="269">
        <v>200000</v>
      </c>
      <c r="H273" s="269"/>
      <c r="I273" s="247">
        <f t="shared" si="43"/>
        <v>200000</v>
      </c>
      <c r="J273" s="248">
        <v>31933.4</v>
      </c>
      <c r="K273" s="269">
        <v>168070.2</v>
      </c>
      <c r="L273" s="247">
        <f t="shared" si="44"/>
        <v>200003.6</v>
      </c>
      <c r="M273" s="275">
        <f t="shared" si="47"/>
        <v>84.0351</v>
      </c>
      <c r="N273" s="247">
        <f t="shared" si="48"/>
        <v>100.0018</v>
      </c>
      <c r="O273" s="218"/>
      <c r="P273" s="166"/>
      <c r="Q273" s="166"/>
      <c r="R273" s="166"/>
      <c r="S273" s="166"/>
      <c r="T273" s="166"/>
      <c r="U273" s="166"/>
      <c r="V273" s="166"/>
    </row>
    <row r="274" spans="1:22" s="168" customFormat="1" ht="15" customHeight="1">
      <c r="A274" s="250" t="s">
        <v>636</v>
      </c>
      <c r="B274" s="251">
        <v>2310</v>
      </c>
      <c r="C274" s="179">
        <v>6121</v>
      </c>
      <c r="D274" s="251">
        <v>26</v>
      </c>
      <c r="E274" s="171" t="s">
        <v>637</v>
      </c>
      <c r="F274" s="172">
        <v>200</v>
      </c>
      <c r="G274" s="248">
        <v>200000</v>
      </c>
      <c r="H274" s="248"/>
      <c r="I274" s="247">
        <f t="shared" si="43"/>
        <v>200000</v>
      </c>
      <c r="J274" s="248">
        <v>31960.8</v>
      </c>
      <c r="K274" s="248">
        <v>168214.4</v>
      </c>
      <c r="L274" s="247">
        <f t="shared" si="44"/>
        <v>200175.19999999998</v>
      </c>
      <c r="M274" s="248">
        <f t="shared" si="47"/>
        <v>84.10719999999999</v>
      </c>
      <c r="N274" s="247">
        <f t="shared" si="48"/>
        <v>100.08759999999998</v>
      </c>
      <c r="O274" s="183"/>
      <c r="P274" s="262"/>
      <c r="Q274" s="262"/>
      <c r="R274" s="262"/>
      <c r="S274" s="262"/>
      <c r="T274" s="262"/>
      <c r="U274" s="262"/>
      <c r="V274" s="262"/>
    </row>
    <row r="275" spans="1:22" s="273" customFormat="1" ht="15" customHeight="1">
      <c r="A275" s="265" t="s">
        <v>638</v>
      </c>
      <c r="B275" s="266">
        <v>2321</v>
      </c>
      <c r="C275" s="214">
        <v>6122</v>
      </c>
      <c r="D275" s="266">
        <v>27</v>
      </c>
      <c r="E275" s="276" t="s">
        <v>639</v>
      </c>
      <c r="F275" s="268">
        <v>0</v>
      </c>
      <c r="G275" s="269">
        <v>14089000</v>
      </c>
      <c r="H275" s="269"/>
      <c r="I275" s="247">
        <f t="shared" si="43"/>
        <v>14089000</v>
      </c>
      <c r="J275" s="269">
        <v>0</v>
      </c>
      <c r="K275" s="269">
        <v>0</v>
      </c>
      <c r="L275" s="247">
        <f t="shared" si="44"/>
        <v>0</v>
      </c>
      <c r="M275" s="269">
        <v>0</v>
      </c>
      <c r="N275" s="247">
        <f t="shared" si="48"/>
        <v>0</v>
      </c>
      <c r="O275" s="218" t="s">
        <v>640</v>
      </c>
      <c r="P275" s="272"/>
      <c r="Q275" s="272"/>
      <c r="R275" s="272"/>
      <c r="S275" s="272"/>
      <c r="T275" s="272"/>
      <c r="U275" s="272"/>
      <c r="V275" s="272"/>
    </row>
    <row r="276" spans="1:22" s="273" customFormat="1" ht="15" customHeight="1">
      <c r="A276" s="265" t="s">
        <v>641</v>
      </c>
      <c r="B276" s="266">
        <v>6409</v>
      </c>
      <c r="C276" s="214">
        <v>6901</v>
      </c>
      <c r="D276" s="266">
        <v>28</v>
      </c>
      <c r="E276" s="276" t="s">
        <v>642</v>
      </c>
      <c r="F276" s="268">
        <v>0</v>
      </c>
      <c r="G276" s="269">
        <v>3930000</v>
      </c>
      <c r="H276" s="269"/>
      <c r="I276" s="247">
        <f t="shared" si="43"/>
        <v>3930000</v>
      </c>
      <c r="J276" s="269">
        <v>0</v>
      </c>
      <c r="K276" s="269">
        <v>0</v>
      </c>
      <c r="L276" s="247">
        <f t="shared" si="44"/>
        <v>0</v>
      </c>
      <c r="M276" s="269">
        <v>0</v>
      </c>
      <c r="N276" s="247">
        <f t="shared" si="48"/>
        <v>0</v>
      </c>
      <c r="O276" s="218"/>
      <c r="P276" s="272"/>
      <c r="Q276" s="272"/>
      <c r="R276" s="272"/>
      <c r="S276" s="272"/>
      <c r="T276" s="272"/>
      <c r="U276" s="272"/>
      <c r="V276" s="272"/>
    </row>
    <row r="277" spans="1:22" s="302" customFormat="1" ht="15" customHeight="1" thickBot="1">
      <c r="A277" s="294"/>
      <c r="B277" s="295"/>
      <c r="C277" s="296"/>
      <c r="D277" s="295"/>
      <c r="E277" s="297"/>
      <c r="F277" s="298"/>
      <c r="G277" s="299"/>
      <c r="H277" s="298"/>
      <c r="I277" s="299"/>
      <c r="J277" s="299"/>
      <c r="K277" s="299"/>
      <c r="L277" s="299"/>
      <c r="M277" s="299"/>
      <c r="N277" s="299"/>
      <c r="O277" s="300"/>
      <c r="P277" s="301"/>
      <c r="Q277" s="301"/>
      <c r="R277" s="301"/>
      <c r="S277" s="301"/>
      <c r="T277" s="301"/>
      <c r="U277" s="301"/>
      <c r="V277" s="301"/>
    </row>
    <row r="278" spans="5:22" s="223" customFormat="1" ht="15" customHeight="1" thickBot="1">
      <c r="E278" s="290" t="s">
        <v>483</v>
      </c>
      <c r="F278" s="278">
        <f>SUM(F249:F274)</f>
        <v>118973</v>
      </c>
      <c r="G278" s="225">
        <f aca="true" t="shared" si="49" ref="G278:M278">SUM(G249:G276)</f>
        <v>68973000</v>
      </c>
      <c r="H278" s="225">
        <f t="shared" si="49"/>
        <v>0</v>
      </c>
      <c r="I278" s="225">
        <f t="shared" si="49"/>
        <v>68973000</v>
      </c>
      <c r="J278" s="225">
        <f t="shared" si="49"/>
        <v>5820038.110000001</v>
      </c>
      <c r="K278" s="225">
        <f t="shared" si="49"/>
        <v>30561233.349999998</v>
      </c>
      <c r="L278" s="225">
        <f t="shared" si="49"/>
        <v>36381271.46000001</v>
      </c>
      <c r="M278" s="225">
        <f t="shared" si="49"/>
        <v>1508.3129833473931</v>
      </c>
      <c r="N278" s="225">
        <f>L278/I278*100</f>
        <v>52.74712055441986</v>
      </c>
      <c r="O278" s="228"/>
      <c r="P278" s="228"/>
      <c r="Q278" s="228"/>
      <c r="R278" s="228"/>
      <c r="S278" s="228"/>
      <c r="T278" s="228"/>
      <c r="U278" s="228"/>
      <c r="V278" s="228"/>
    </row>
    <row r="279" spans="5:22" s="303" customFormat="1" ht="15" customHeight="1">
      <c r="E279" s="304"/>
      <c r="F279" s="305"/>
      <c r="G279" s="306"/>
      <c r="H279" s="306"/>
      <c r="I279" s="306"/>
      <c r="J279" s="306"/>
      <c r="K279" s="306"/>
      <c r="L279" s="306"/>
      <c r="M279" s="306"/>
      <c r="N279" s="306"/>
      <c r="O279" s="307"/>
      <c r="P279" s="307"/>
      <c r="Q279" s="307"/>
      <c r="R279" s="307"/>
      <c r="S279" s="307"/>
      <c r="T279" s="307"/>
      <c r="U279" s="307"/>
      <c r="V279" s="307"/>
    </row>
    <row r="280" spans="1:22" s="263" customFormat="1" ht="12.75">
      <c r="A280" s="237"/>
      <c r="B280" s="237"/>
      <c r="C280" s="237"/>
      <c r="D280" s="238" t="s">
        <v>643</v>
      </c>
      <c r="E280" s="308" t="s">
        <v>644</v>
      </c>
      <c r="F280" s="240"/>
      <c r="G280" s="240"/>
      <c r="H280" s="240"/>
      <c r="I280" s="240"/>
      <c r="J280" s="240"/>
      <c r="K280" s="240"/>
      <c r="L280" s="240"/>
      <c r="M280" s="240"/>
      <c r="N280" s="240"/>
      <c r="O280" s="241"/>
      <c r="P280" s="173"/>
      <c r="Q280" s="173"/>
      <c r="R280" s="173"/>
      <c r="S280" s="173"/>
      <c r="T280" s="173"/>
      <c r="U280" s="173"/>
      <c r="V280" s="173"/>
    </row>
    <row r="281" spans="1:22" s="162" customFormat="1" ht="15" customHeight="1">
      <c r="A281" s="250" t="s">
        <v>645</v>
      </c>
      <c r="B281" s="251">
        <v>3635</v>
      </c>
      <c r="C281" s="251">
        <v>6119</v>
      </c>
      <c r="D281" s="251">
        <v>1</v>
      </c>
      <c r="E281" s="171" t="s">
        <v>646</v>
      </c>
      <c r="F281" s="172">
        <v>417</v>
      </c>
      <c r="G281" s="248">
        <v>417000</v>
      </c>
      <c r="H281" s="172"/>
      <c r="I281" s="248">
        <f aca="true" t="shared" si="50" ref="I281:I303">G281+H281</f>
        <v>417000</v>
      </c>
      <c r="J281" s="248">
        <v>0</v>
      </c>
      <c r="K281" s="248">
        <v>416500</v>
      </c>
      <c r="L281" s="248">
        <f aca="true" t="shared" si="51" ref="L281:L303">J281+K281</f>
        <v>416500</v>
      </c>
      <c r="M281" s="248">
        <f>K281/I281*100</f>
        <v>99.8800959232614</v>
      </c>
      <c r="N281" s="248">
        <f>L281/I281*100</f>
        <v>99.8800959232614</v>
      </c>
      <c r="O281" s="171"/>
      <c r="P281" s="166"/>
      <c r="Q281" s="166"/>
      <c r="R281" s="166"/>
      <c r="S281" s="166"/>
      <c r="T281" s="166"/>
      <c r="U281" s="166"/>
      <c r="V281" s="166"/>
    </row>
    <row r="282" spans="1:22" s="162" customFormat="1" ht="15" customHeight="1">
      <c r="A282" s="250" t="s">
        <v>647</v>
      </c>
      <c r="B282" s="251">
        <v>3635</v>
      </c>
      <c r="C282" s="251">
        <v>6119</v>
      </c>
      <c r="D282" s="251">
        <v>2</v>
      </c>
      <c r="E282" s="171" t="s">
        <v>648</v>
      </c>
      <c r="F282" s="172">
        <v>100</v>
      </c>
      <c r="G282" s="248">
        <v>0</v>
      </c>
      <c r="H282" s="248"/>
      <c r="I282" s="248">
        <f t="shared" si="50"/>
        <v>0</v>
      </c>
      <c r="J282" s="248">
        <v>0</v>
      </c>
      <c r="K282" s="248">
        <v>0</v>
      </c>
      <c r="L282" s="248">
        <f t="shared" si="51"/>
        <v>0</v>
      </c>
      <c r="M282" s="248">
        <v>0</v>
      </c>
      <c r="N282" s="248">
        <v>0</v>
      </c>
      <c r="O282" s="171"/>
      <c r="P282" s="166"/>
      <c r="Q282" s="166"/>
      <c r="R282" s="166"/>
      <c r="S282" s="166"/>
      <c r="T282" s="166"/>
      <c r="U282" s="166"/>
      <c r="V282" s="166"/>
    </row>
    <row r="283" spans="1:22" s="162" customFormat="1" ht="15" customHeight="1">
      <c r="A283" s="250" t="s">
        <v>649</v>
      </c>
      <c r="B283" s="251">
        <v>3635</v>
      </c>
      <c r="C283" s="251">
        <v>6119</v>
      </c>
      <c r="D283" s="251">
        <v>3</v>
      </c>
      <c r="E283" s="171" t="s">
        <v>650</v>
      </c>
      <c r="F283" s="172">
        <v>100</v>
      </c>
      <c r="G283" s="248">
        <v>100000</v>
      </c>
      <c r="H283" s="172"/>
      <c r="I283" s="248">
        <f t="shared" si="50"/>
        <v>100000</v>
      </c>
      <c r="J283" s="248">
        <v>0</v>
      </c>
      <c r="K283" s="248">
        <v>99800</v>
      </c>
      <c r="L283" s="248">
        <f t="shared" si="51"/>
        <v>99800</v>
      </c>
      <c r="M283" s="248">
        <f aca="true" t="shared" si="52" ref="M283:M297">K283/I283*100</f>
        <v>99.8</v>
      </c>
      <c r="N283" s="248">
        <f aca="true" t="shared" si="53" ref="N283:N297">L283/I283*100</f>
        <v>99.8</v>
      </c>
      <c r="O283" s="171"/>
      <c r="P283" s="166"/>
      <c r="Q283" s="166"/>
      <c r="R283" s="166"/>
      <c r="S283" s="166"/>
      <c r="T283" s="166"/>
      <c r="U283" s="166"/>
      <c r="V283" s="166"/>
    </row>
    <row r="284" spans="1:22" s="162" customFormat="1" ht="15" customHeight="1">
      <c r="A284" s="250" t="s">
        <v>172</v>
      </c>
      <c r="B284" s="251">
        <v>3421</v>
      </c>
      <c r="C284" s="251">
        <v>6119</v>
      </c>
      <c r="D284" s="251">
        <v>4</v>
      </c>
      <c r="E284" s="171" t="s">
        <v>173</v>
      </c>
      <c r="F284" s="172">
        <v>0</v>
      </c>
      <c r="G284" s="248">
        <v>75000</v>
      </c>
      <c r="H284" s="248"/>
      <c r="I284" s="248">
        <f t="shared" si="50"/>
        <v>75000</v>
      </c>
      <c r="J284" s="248">
        <v>0</v>
      </c>
      <c r="K284" s="248">
        <v>73485</v>
      </c>
      <c r="L284" s="248">
        <f t="shared" si="51"/>
        <v>73485</v>
      </c>
      <c r="M284" s="248">
        <f t="shared" si="52"/>
        <v>97.98</v>
      </c>
      <c r="N284" s="248">
        <f t="shared" si="53"/>
        <v>97.98</v>
      </c>
      <c r="O284" s="171" t="s">
        <v>651</v>
      </c>
      <c r="P284" s="166"/>
      <c r="Q284" s="166"/>
      <c r="R284" s="166"/>
      <c r="S284" s="166"/>
      <c r="T284" s="166"/>
      <c r="U284" s="166"/>
      <c r="V284" s="166"/>
    </row>
    <row r="285" spans="1:22" s="162" customFormat="1" ht="15" customHeight="1">
      <c r="A285" s="250" t="s">
        <v>652</v>
      </c>
      <c r="B285" s="251">
        <v>3635</v>
      </c>
      <c r="C285" s="251">
        <v>6119</v>
      </c>
      <c r="D285" s="251">
        <v>5</v>
      </c>
      <c r="E285" s="171" t="s">
        <v>653</v>
      </c>
      <c r="F285" s="172">
        <v>0</v>
      </c>
      <c r="G285" s="248">
        <v>1487500</v>
      </c>
      <c r="H285" s="248"/>
      <c r="I285" s="248">
        <f t="shared" si="50"/>
        <v>1487500</v>
      </c>
      <c r="J285" s="248">
        <v>0</v>
      </c>
      <c r="K285" s="248">
        <v>1487500</v>
      </c>
      <c r="L285" s="248">
        <f t="shared" si="51"/>
        <v>1487500</v>
      </c>
      <c r="M285" s="248">
        <f t="shared" si="52"/>
        <v>100</v>
      </c>
      <c r="N285" s="248">
        <f t="shared" si="53"/>
        <v>100</v>
      </c>
      <c r="O285" s="171" t="s">
        <v>654</v>
      </c>
      <c r="P285" s="166"/>
      <c r="Q285" s="166"/>
      <c r="R285" s="166"/>
      <c r="S285" s="166"/>
      <c r="T285" s="166"/>
      <c r="U285" s="166"/>
      <c r="V285" s="166"/>
    </row>
    <row r="286" spans="1:22" s="162" customFormat="1" ht="15" customHeight="1">
      <c r="A286" s="250" t="s">
        <v>563</v>
      </c>
      <c r="B286" s="251">
        <v>3635</v>
      </c>
      <c r="C286" s="251">
        <v>6119</v>
      </c>
      <c r="D286" s="251">
        <v>6</v>
      </c>
      <c r="E286" s="171" t="s">
        <v>655</v>
      </c>
      <c r="F286" s="172">
        <v>200</v>
      </c>
      <c r="G286" s="248">
        <v>200000</v>
      </c>
      <c r="H286" s="172"/>
      <c r="I286" s="248">
        <f t="shared" si="50"/>
        <v>200000</v>
      </c>
      <c r="J286" s="248">
        <v>0</v>
      </c>
      <c r="K286" s="248">
        <v>180404</v>
      </c>
      <c r="L286" s="248">
        <f t="shared" si="51"/>
        <v>180404</v>
      </c>
      <c r="M286" s="248">
        <f t="shared" si="52"/>
        <v>90.202</v>
      </c>
      <c r="N286" s="248">
        <f t="shared" si="53"/>
        <v>90.202</v>
      </c>
      <c r="O286" s="171"/>
      <c r="P286" s="166"/>
      <c r="Q286" s="166"/>
      <c r="R286" s="166"/>
      <c r="S286" s="166"/>
      <c r="T286" s="166"/>
      <c r="U286" s="166"/>
      <c r="V286" s="166"/>
    </row>
    <row r="287" spans="1:22" s="162" customFormat="1" ht="15" customHeight="1">
      <c r="A287" s="250" t="s">
        <v>656</v>
      </c>
      <c r="B287" s="251">
        <v>3635</v>
      </c>
      <c r="C287" s="251">
        <v>6119</v>
      </c>
      <c r="D287" s="251">
        <v>7</v>
      </c>
      <c r="E287" s="171" t="s">
        <v>657</v>
      </c>
      <c r="F287" s="172">
        <v>400</v>
      </c>
      <c r="G287" s="248">
        <v>400000</v>
      </c>
      <c r="H287" s="172"/>
      <c r="I287" s="248">
        <f t="shared" si="50"/>
        <v>400000</v>
      </c>
      <c r="J287" s="248">
        <v>0</v>
      </c>
      <c r="K287" s="248">
        <v>400000</v>
      </c>
      <c r="L287" s="248">
        <f t="shared" si="51"/>
        <v>400000</v>
      </c>
      <c r="M287" s="248">
        <f t="shared" si="52"/>
        <v>100</v>
      </c>
      <c r="N287" s="248">
        <f t="shared" si="53"/>
        <v>100</v>
      </c>
      <c r="O287" s="171"/>
      <c r="P287" s="166"/>
      <c r="Q287" s="166"/>
      <c r="R287" s="166"/>
      <c r="S287" s="166"/>
      <c r="T287" s="166"/>
      <c r="U287" s="166"/>
      <c r="V287" s="166"/>
    </row>
    <row r="288" spans="1:22" s="162" customFormat="1" ht="15" customHeight="1">
      <c r="A288" s="250" t="s">
        <v>658</v>
      </c>
      <c r="B288" s="251">
        <v>3635</v>
      </c>
      <c r="C288" s="251">
        <v>6119</v>
      </c>
      <c r="D288" s="251">
        <v>8</v>
      </c>
      <c r="E288" s="171" t="s">
        <v>659</v>
      </c>
      <c r="F288" s="172">
        <v>0</v>
      </c>
      <c r="G288" s="248">
        <v>178500</v>
      </c>
      <c r="H288" s="248"/>
      <c r="I288" s="248">
        <f t="shared" si="50"/>
        <v>178500</v>
      </c>
      <c r="J288" s="248">
        <v>0</v>
      </c>
      <c r="K288" s="248">
        <v>178500</v>
      </c>
      <c r="L288" s="248">
        <f t="shared" si="51"/>
        <v>178500</v>
      </c>
      <c r="M288" s="248">
        <f t="shared" si="52"/>
        <v>100</v>
      </c>
      <c r="N288" s="248">
        <f t="shared" si="53"/>
        <v>100</v>
      </c>
      <c r="O288" s="171"/>
      <c r="P288" s="166"/>
      <c r="Q288" s="166"/>
      <c r="R288" s="166"/>
      <c r="S288" s="166"/>
      <c r="T288" s="166"/>
      <c r="U288" s="166"/>
      <c r="V288" s="166"/>
    </row>
    <row r="289" spans="1:22" s="162" customFormat="1" ht="15" customHeight="1">
      <c r="A289" s="250" t="s">
        <v>660</v>
      </c>
      <c r="B289" s="251">
        <v>3635</v>
      </c>
      <c r="C289" s="251">
        <v>6119</v>
      </c>
      <c r="D289" s="251">
        <v>9</v>
      </c>
      <c r="E289" s="262" t="s">
        <v>661</v>
      </c>
      <c r="F289" s="172">
        <v>100</v>
      </c>
      <c r="G289" s="248">
        <v>100000</v>
      </c>
      <c r="H289" s="172"/>
      <c r="I289" s="248">
        <f t="shared" si="50"/>
        <v>100000</v>
      </c>
      <c r="J289" s="248">
        <v>0</v>
      </c>
      <c r="K289" s="248">
        <v>63308</v>
      </c>
      <c r="L289" s="248">
        <f t="shared" si="51"/>
        <v>63308</v>
      </c>
      <c r="M289" s="248">
        <f t="shared" si="52"/>
        <v>63.308</v>
      </c>
      <c r="N289" s="248">
        <f t="shared" si="53"/>
        <v>63.308</v>
      </c>
      <c r="O289" s="171"/>
      <c r="P289" s="166"/>
      <c r="Q289" s="166"/>
      <c r="R289" s="166"/>
      <c r="S289" s="166"/>
      <c r="T289" s="166"/>
      <c r="U289" s="166"/>
      <c r="V289" s="166"/>
    </row>
    <row r="290" spans="1:22" s="162" customFormat="1" ht="15" customHeight="1">
      <c r="A290" s="250" t="s">
        <v>662</v>
      </c>
      <c r="B290" s="251">
        <v>3635</v>
      </c>
      <c r="C290" s="251">
        <v>6119</v>
      </c>
      <c r="D290" s="251">
        <v>10</v>
      </c>
      <c r="E290" s="262" t="s">
        <v>663</v>
      </c>
      <c r="F290" s="172">
        <v>50</v>
      </c>
      <c r="G290" s="248">
        <v>50000</v>
      </c>
      <c r="H290" s="172"/>
      <c r="I290" s="248">
        <f t="shared" si="50"/>
        <v>50000</v>
      </c>
      <c r="J290" s="248">
        <v>0</v>
      </c>
      <c r="K290" s="248">
        <v>49980</v>
      </c>
      <c r="L290" s="248">
        <f t="shared" si="51"/>
        <v>49980</v>
      </c>
      <c r="M290" s="248">
        <f t="shared" si="52"/>
        <v>99.96000000000001</v>
      </c>
      <c r="N290" s="248">
        <f t="shared" si="53"/>
        <v>99.96000000000001</v>
      </c>
      <c r="O290" s="171"/>
      <c r="P290" s="166"/>
      <c r="Q290" s="166"/>
      <c r="R290" s="166"/>
      <c r="S290" s="166"/>
      <c r="T290" s="166"/>
      <c r="U290" s="166"/>
      <c r="V290" s="166"/>
    </row>
    <row r="291" spans="1:22" s="162" customFormat="1" ht="15" customHeight="1">
      <c r="A291" s="250" t="s">
        <v>664</v>
      </c>
      <c r="B291" s="251">
        <v>3635</v>
      </c>
      <c r="C291" s="251">
        <v>6119</v>
      </c>
      <c r="D291" s="251">
        <v>11</v>
      </c>
      <c r="E291" s="171" t="s">
        <v>665</v>
      </c>
      <c r="F291" s="172">
        <v>1560</v>
      </c>
      <c r="G291" s="248">
        <v>1560000</v>
      </c>
      <c r="H291" s="172"/>
      <c r="I291" s="248">
        <f t="shared" si="50"/>
        <v>1560000</v>
      </c>
      <c r="J291" s="248">
        <v>0</v>
      </c>
      <c r="K291" s="248">
        <v>1174934.6</v>
      </c>
      <c r="L291" s="248">
        <f t="shared" si="51"/>
        <v>1174934.6</v>
      </c>
      <c r="M291" s="248">
        <f t="shared" si="52"/>
        <v>75.31632051282052</v>
      </c>
      <c r="N291" s="248">
        <f t="shared" si="53"/>
        <v>75.31632051282052</v>
      </c>
      <c r="O291" s="171"/>
      <c r="P291" s="166"/>
      <c r="Q291" s="166"/>
      <c r="R291" s="166"/>
      <c r="S291" s="166"/>
      <c r="T291" s="166"/>
      <c r="U291" s="166"/>
      <c r="V291" s="166"/>
    </row>
    <row r="292" spans="1:22" s="162" customFormat="1" ht="15" customHeight="1">
      <c r="A292" s="250" t="s">
        <v>666</v>
      </c>
      <c r="B292" s="251">
        <v>3635</v>
      </c>
      <c r="C292" s="251">
        <v>6119</v>
      </c>
      <c r="D292" s="251">
        <v>12</v>
      </c>
      <c r="E292" s="171" t="s">
        <v>667</v>
      </c>
      <c r="F292" s="172">
        <v>50</v>
      </c>
      <c r="G292" s="248">
        <v>50000</v>
      </c>
      <c r="H292" s="172"/>
      <c r="I292" s="248">
        <f t="shared" si="50"/>
        <v>50000</v>
      </c>
      <c r="J292" s="248">
        <v>0</v>
      </c>
      <c r="K292" s="248">
        <v>47600</v>
      </c>
      <c r="L292" s="248">
        <f t="shared" si="51"/>
        <v>47600</v>
      </c>
      <c r="M292" s="248">
        <f t="shared" si="52"/>
        <v>95.19999999999999</v>
      </c>
      <c r="N292" s="248">
        <f t="shared" si="53"/>
        <v>95.19999999999999</v>
      </c>
      <c r="O292" s="171"/>
      <c r="P292" s="166"/>
      <c r="Q292" s="166"/>
      <c r="R292" s="166"/>
      <c r="S292" s="166"/>
      <c r="T292" s="166"/>
      <c r="U292" s="166"/>
      <c r="V292" s="166"/>
    </row>
    <row r="293" spans="1:22" s="162" customFormat="1" ht="15" customHeight="1">
      <c r="A293" s="250" t="s">
        <v>668</v>
      </c>
      <c r="B293" s="251">
        <v>3635</v>
      </c>
      <c r="C293" s="251">
        <v>6119</v>
      </c>
      <c r="D293" s="251">
        <v>13</v>
      </c>
      <c r="E293" s="171" t="s">
        <v>669</v>
      </c>
      <c r="F293" s="172">
        <v>0</v>
      </c>
      <c r="G293" s="248">
        <v>90000</v>
      </c>
      <c r="H293" s="248"/>
      <c r="I293" s="248">
        <f t="shared" si="50"/>
        <v>90000</v>
      </c>
      <c r="J293" s="248">
        <v>0</v>
      </c>
      <c r="K293" s="248">
        <v>89250</v>
      </c>
      <c r="L293" s="248">
        <f t="shared" si="51"/>
        <v>89250</v>
      </c>
      <c r="M293" s="248">
        <f t="shared" si="52"/>
        <v>99.16666666666667</v>
      </c>
      <c r="N293" s="248">
        <f t="shared" si="53"/>
        <v>99.16666666666667</v>
      </c>
      <c r="O293" s="171"/>
      <c r="P293" s="166"/>
      <c r="Q293" s="166"/>
      <c r="R293" s="166"/>
      <c r="S293" s="166"/>
      <c r="T293" s="166"/>
      <c r="U293" s="166"/>
      <c r="V293" s="166"/>
    </row>
    <row r="294" spans="1:22" s="162" customFormat="1" ht="15" customHeight="1">
      <c r="A294" s="250" t="s">
        <v>670</v>
      </c>
      <c r="B294" s="251">
        <v>3635</v>
      </c>
      <c r="C294" s="251">
        <v>6119</v>
      </c>
      <c r="D294" s="251">
        <v>14</v>
      </c>
      <c r="E294" s="171" t="s">
        <v>671</v>
      </c>
      <c r="F294" s="172">
        <v>50</v>
      </c>
      <c r="G294" s="248">
        <v>100000</v>
      </c>
      <c r="H294" s="248"/>
      <c r="I294" s="248">
        <f t="shared" si="50"/>
        <v>100000</v>
      </c>
      <c r="J294" s="248">
        <v>0</v>
      </c>
      <c r="K294" s="248">
        <v>86870</v>
      </c>
      <c r="L294" s="248">
        <f t="shared" si="51"/>
        <v>86870</v>
      </c>
      <c r="M294" s="248">
        <f t="shared" si="52"/>
        <v>86.87</v>
      </c>
      <c r="N294" s="248">
        <f t="shared" si="53"/>
        <v>86.87</v>
      </c>
      <c r="O294" s="171"/>
      <c r="P294" s="166"/>
      <c r="Q294" s="166"/>
      <c r="R294" s="166"/>
      <c r="S294" s="166"/>
      <c r="T294" s="166"/>
      <c r="U294" s="166"/>
      <c r="V294" s="166"/>
    </row>
    <row r="295" spans="1:22" s="162" customFormat="1" ht="15" customHeight="1">
      <c r="A295" s="250" t="s">
        <v>369</v>
      </c>
      <c r="B295" s="251">
        <v>3635</v>
      </c>
      <c r="C295" s="251">
        <v>6119</v>
      </c>
      <c r="D295" s="251">
        <v>15</v>
      </c>
      <c r="E295" s="171" t="s">
        <v>370</v>
      </c>
      <c r="F295" s="172">
        <v>0</v>
      </c>
      <c r="G295" s="248">
        <v>323365.78</v>
      </c>
      <c r="H295" s="248"/>
      <c r="I295" s="248">
        <f t="shared" si="50"/>
        <v>323365.78</v>
      </c>
      <c r="J295" s="248">
        <v>38620</v>
      </c>
      <c r="K295" s="248">
        <v>262763</v>
      </c>
      <c r="L295" s="248">
        <f t="shared" si="51"/>
        <v>301383</v>
      </c>
      <c r="M295" s="248">
        <f t="shared" si="52"/>
        <v>81.25875285875951</v>
      </c>
      <c r="N295" s="248">
        <f t="shared" si="53"/>
        <v>93.20188425627472</v>
      </c>
      <c r="O295" s="171"/>
      <c r="P295" s="166"/>
      <c r="Q295" s="166"/>
      <c r="R295" s="166"/>
      <c r="S295" s="166"/>
      <c r="T295" s="166"/>
      <c r="U295" s="166"/>
      <c r="V295" s="166"/>
    </row>
    <row r="296" spans="1:22" s="162" customFormat="1" ht="15" customHeight="1">
      <c r="A296" s="250" t="s">
        <v>672</v>
      </c>
      <c r="B296" s="251">
        <v>3635</v>
      </c>
      <c r="C296" s="251">
        <v>6119</v>
      </c>
      <c r="D296" s="251">
        <v>16</v>
      </c>
      <c r="E296" s="171" t="s">
        <v>673</v>
      </c>
      <c r="F296" s="172">
        <v>140</v>
      </c>
      <c r="G296" s="248">
        <v>123370</v>
      </c>
      <c r="H296" s="248"/>
      <c r="I296" s="248">
        <f t="shared" si="50"/>
        <v>123370</v>
      </c>
      <c r="J296" s="248">
        <v>0</v>
      </c>
      <c r="K296" s="248">
        <v>123360</v>
      </c>
      <c r="L296" s="248">
        <f t="shared" si="51"/>
        <v>123360</v>
      </c>
      <c r="M296" s="248">
        <f t="shared" si="52"/>
        <v>99.99189430169409</v>
      </c>
      <c r="N296" s="248">
        <f t="shared" si="53"/>
        <v>99.99189430169409</v>
      </c>
      <c r="O296" s="171"/>
      <c r="P296" s="166"/>
      <c r="Q296" s="166"/>
      <c r="R296" s="166"/>
      <c r="S296" s="166"/>
      <c r="T296" s="166"/>
      <c r="U296" s="166"/>
      <c r="V296" s="166"/>
    </row>
    <row r="297" spans="1:22" s="162" customFormat="1" ht="15" customHeight="1">
      <c r="A297" s="250" t="s">
        <v>674</v>
      </c>
      <c r="B297" s="251">
        <v>3635</v>
      </c>
      <c r="C297" s="251">
        <v>6119</v>
      </c>
      <c r="D297" s="251">
        <v>17</v>
      </c>
      <c r="E297" s="171" t="s">
        <v>675</v>
      </c>
      <c r="F297" s="172">
        <v>0</v>
      </c>
      <c r="G297" s="248">
        <v>142000</v>
      </c>
      <c r="H297" s="248"/>
      <c r="I297" s="248">
        <f t="shared" si="50"/>
        <v>142000</v>
      </c>
      <c r="J297" s="248">
        <v>0</v>
      </c>
      <c r="K297" s="248">
        <v>141610</v>
      </c>
      <c r="L297" s="248">
        <f t="shared" si="51"/>
        <v>141610</v>
      </c>
      <c r="M297" s="248">
        <f t="shared" si="52"/>
        <v>99.72535211267606</v>
      </c>
      <c r="N297" s="248">
        <f t="shared" si="53"/>
        <v>99.72535211267606</v>
      </c>
      <c r="O297" s="171"/>
      <c r="P297" s="166"/>
      <c r="Q297" s="166"/>
      <c r="R297" s="166"/>
      <c r="S297" s="166"/>
      <c r="T297" s="166"/>
      <c r="U297" s="166"/>
      <c r="V297" s="166"/>
    </row>
    <row r="298" spans="1:22" s="162" customFormat="1" ht="15" customHeight="1">
      <c r="A298" s="250" t="s">
        <v>676</v>
      </c>
      <c r="B298" s="251">
        <v>3635</v>
      </c>
      <c r="C298" s="251">
        <v>6119</v>
      </c>
      <c r="D298" s="251">
        <v>18</v>
      </c>
      <c r="E298" s="171" t="s">
        <v>677</v>
      </c>
      <c r="F298" s="172">
        <v>60</v>
      </c>
      <c r="G298" s="248">
        <v>0</v>
      </c>
      <c r="H298" s="248"/>
      <c r="I298" s="248">
        <f t="shared" si="50"/>
        <v>0</v>
      </c>
      <c r="J298" s="248">
        <v>0</v>
      </c>
      <c r="K298" s="248">
        <v>0</v>
      </c>
      <c r="L298" s="248">
        <f t="shared" si="51"/>
        <v>0</v>
      </c>
      <c r="M298" s="248">
        <v>0</v>
      </c>
      <c r="N298" s="248">
        <v>0</v>
      </c>
      <c r="O298" s="171"/>
      <c r="P298" s="166"/>
      <c r="Q298" s="166"/>
      <c r="R298" s="166"/>
      <c r="S298" s="166"/>
      <c r="T298" s="166"/>
      <c r="U298" s="166"/>
      <c r="V298" s="166"/>
    </row>
    <row r="299" spans="1:22" s="162" customFormat="1" ht="15" customHeight="1">
      <c r="A299" s="250" t="s">
        <v>678</v>
      </c>
      <c r="B299" s="251">
        <v>3635</v>
      </c>
      <c r="C299" s="251">
        <v>6119</v>
      </c>
      <c r="D299" s="251">
        <v>19</v>
      </c>
      <c r="E299" s="171" t="s">
        <v>679</v>
      </c>
      <c r="F299" s="172">
        <v>300</v>
      </c>
      <c r="G299" s="248">
        <v>310000</v>
      </c>
      <c r="H299" s="248"/>
      <c r="I299" s="248">
        <f t="shared" si="50"/>
        <v>310000</v>
      </c>
      <c r="J299" s="248">
        <v>0</v>
      </c>
      <c r="K299" s="248">
        <v>220150</v>
      </c>
      <c r="L299" s="248">
        <f t="shared" si="51"/>
        <v>220150</v>
      </c>
      <c r="M299" s="248">
        <f aca="true" t="shared" si="54" ref="M299:M304">K299/I299*100</f>
        <v>71.01612903225806</v>
      </c>
      <c r="N299" s="248">
        <f aca="true" t="shared" si="55" ref="N299:N304">L299/I299*100</f>
        <v>71.01612903225806</v>
      </c>
      <c r="O299" s="171"/>
      <c r="P299" s="166"/>
      <c r="Q299" s="166"/>
      <c r="R299" s="166"/>
      <c r="S299" s="166"/>
      <c r="T299" s="166"/>
      <c r="U299" s="166"/>
      <c r="V299" s="166"/>
    </row>
    <row r="300" spans="1:22" s="162" customFormat="1" ht="15" customHeight="1">
      <c r="A300" s="250" t="s">
        <v>680</v>
      </c>
      <c r="B300" s="251">
        <v>3635</v>
      </c>
      <c r="C300" s="251">
        <v>6119</v>
      </c>
      <c r="D300" s="251">
        <v>20</v>
      </c>
      <c r="E300" s="171" t="s">
        <v>681</v>
      </c>
      <c r="F300" s="172">
        <v>400</v>
      </c>
      <c r="G300" s="248">
        <v>384132</v>
      </c>
      <c r="H300" s="248"/>
      <c r="I300" s="248">
        <f t="shared" si="50"/>
        <v>384132</v>
      </c>
      <c r="J300" s="248">
        <v>0</v>
      </c>
      <c r="K300" s="248">
        <v>324632</v>
      </c>
      <c r="L300" s="248">
        <f t="shared" si="51"/>
        <v>324632</v>
      </c>
      <c r="M300" s="248">
        <f t="shared" si="54"/>
        <v>84.51053283767038</v>
      </c>
      <c r="N300" s="248">
        <f t="shared" si="55"/>
        <v>84.51053283767038</v>
      </c>
      <c r="O300" s="171"/>
      <c r="P300" s="166"/>
      <c r="Q300" s="166"/>
      <c r="R300" s="166"/>
      <c r="S300" s="166"/>
      <c r="T300" s="166"/>
      <c r="U300" s="166"/>
      <c r="V300" s="166"/>
    </row>
    <row r="301" spans="1:22" s="162" customFormat="1" ht="15" customHeight="1">
      <c r="A301" s="250" t="s">
        <v>682</v>
      </c>
      <c r="B301" s="251">
        <v>3635</v>
      </c>
      <c r="C301" s="251">
        <v>6119</v>
      </c>
      <c r="D301" s="251">
        <v>21</v>
      </c>
      <c r="E301" s="171" t="s">
        <v>683</v>
      </c>
      <c r="F301" s="172">
        <v>350</v>
      </c>
      <c r="G301" s="248">
        <v>350000</v>
      </c>
      <c r="H301" s="172"/>
      <c r="I301" s="248">
        <f t="shared" si="50"/>
        <v>350000</v>
      </c>
      <c r="J301" s="248">
        <v>0</v>
      </c>
      <c r="K301" s="248">
        <v>301673</v>
      </c>
      <c r="L301" s="248">
        <f t="shared" si="51"/>
        <v>301673</v>
      </c>
      <c r="M301" s="248">
        <f t="shared" si="54"/>
        <v>86.19228571428572</v>
      </c>
      <c r="N301" s="248">
        <f t="shared" si="55"/>
        <v>86.19228571428572</v>
      </c>
      <c r="O301" s="171"/>
      <c r="P301" s="166"/>
      <c r="Q301" s="166"/>
      <c r="R301" s="166"/>
      <c r="S301" s="166"/>
      <c r="T301" s="166"/>
      <c r="U301" s="166"/>
      <c r="V301" s="166"/>
    </row>
    <row r="302" spans="1:22" s="162" customFormat="1" ht="15" customHeight="1">
      <c r="A302" s="250" t="s">
        <v>684</v>
      </c>
      <c r="B302" s="251">
        <v>3635</v>
      </c>
      <c r="C302" s="251">
        <v>6119</v>
      </c>
      <c r="D302" s="251">
        <v>22</v>
      </c>
      <c r="E302" s="171" t="s">
        <v>685</v>
      </c>
      <c r="F302" s="172">
        <v>400</v>
      </c>
      <c r="G302" s="248">
        <v>480000</v>
      </c>
      <c r="H302" s="248"/>
      <c r="I302" s="248">
        <f t="shared" si="50"/>
        <v>480000</v>
      </c>
      <c r="J302" s="248">
        <v>0</v>
      </c>
      <c r="K302" s="248">
        <v>409346</v>
      </c>
      <c r="L302" s="248">
        <f t="shared" si="51"/>
        <v>409346</v>
      </c>
      <c r="M302" s="248">
        <f t="shared" si="54"/>
        <v>85.28041666666667</v>
      </c>
      <c r="N302" s="248">
        <f t="shared" si="55"/>
        <v>85.28041666666667</v>
      </c>
      <c r="O302" s="171"/>
      <c r="P302" s="166"/>
      <c r="Q302" s="166"/>
      <c r="R302" s="166"/>
      <c r="S302" s="166"/>
      <c r="T302" s="166"/>
      <c r="U302" s="166"/>
      <c r="V302" s="166"/>
    </row>
    <row r="303" spans="1:22" s="162" customFormat="1" ht="15" customHeight="1" thickBot="1">
      <c r="A303" s="250" t="s">
        <v>686</v>
      </c>
      <c r="B303" s="251">
        <v>3635</v>
      </c>
      <c r="C303" s="251">
        <v>6119</v>
      </c>
      <c r="D303" s="251">
        <v>23</v>
      </c>
      <c r="E303" s="171" t="s">
        <v>687</v>
      </c>
      <c r="F303" s="172">
        <v>440</v>
      </c>
      <c r="G303" s="248">
        <v>460000</v>
      </c>
      <c r="H303" s="248"/>
      <c r="I303" s="248">
        <f t="shared" si="50"/>
        <v>460000</v>
      </c>
      <c r="J303" s="248">
        <v>0</v>
      </c>
      <c r="K303" s="248">
        <v>452676</v>
      </c>
      <c r="L303" s="248">
        <f t="shared" si="51"/>
        <v>452676</v>
      </c>
      <c r="M303" s="269">
        <f t="shared" si="54"/>
        <v>98.40782608695652</v>
      </c>
      <c r="N303" s="248">
        <f t="shared" si="55"/>
        <v>98.40782608695652</v>
      </c>
      <c r="O303" s="171"/>
      <c r="P303" s="166"/>
      <c r="Q303" s="166"/>
      <c r="R303" s="166"/>
      <c r="S303" s="166"/>
      <c r="T303" s="166"/>
      <c r="U303" s="166"/>
      <c r="V303" s="166"/>
    </row>
    <row r="304" spans="5:22" s="277" customFormat="1" ht="15" customHeight="1" thickBot="1">
      <c r="E304" s="290" t="s">
        <v>483</v>
      </c>
      <c r="F304" s="278">
        <f aca="true" t="shared" si="56" ref="F304:L304">SUM(F281:F303)</f>
        <v>5117</v>
      </c>
      <c r="G304" s="225">
        <f t="shared" si="56"/>
        <v>7380867.78</v>
      </c>
      <c r="H304" s="225">
        <f t="shared" si="56"/>
        <v>0</v>
      </c>
      <c r="I304" s="225">
        <f t="shared" si="56"/>
        <v>7380867.78</v>
      </c>
      <c r="J304" s="225">
        <f t="shared" si="56"/>
        <v>38620</v>
      </c>
      <c r="K304" s="225">
        <f t="shared" si="56"/>
        <v>6584341.6</v>
      </c>
      <c r="L304" s="225">
        <f t="shared" si="56"/>
        <v>6622961.6</v>
      </c>
      <c r="M304" s="225">
        <f t="shared" si="54"/>
        <v>89.2082312846959</v>
      </c>
      <c r="N304" s="225">
        <f t="shared" si="55"/>
        <v>89.73147599183791</v>
      </c>
      <c r="O304" s="280"/>
      <c r="P304" s="280"/>
      <c r="Q304" s="280"/>
      <c r="R304" s="280"/>
      <c r="S304" s="280"/>
      <c r="T304" s="280"/>
      <c r="U304" s="280"/>
      <c r="V304" s="280"/>
    </row>
    <row r="305" spans="5:22" s="263" customFormat="1" ht="15" customHeight="1">
      <c r="E305" s="309"/>
      <c r="F305" s="310"/>
      <c r="G305" s="311"/>
      <c r="H305" s="311"/>
      <c r="I305" s="311"/>
      <c r="J305" s="311"/>
      <c r="K305" s="311"/>
      <c r="L305" s="311"/>
      <c r="M305" s="311"/>
      <c r="N305" s="311"/>
      <c r="O305" s="173"/>
      <c r="P305" s="173"/>
      <c r="Q305" s="173"/>
      <c r="R305" s="173"/>
      <c r="S305" s="173"/>
      <c r="T305" s="173"/>
      <c r="U305" s="173"/>
      <c r="V305" s="173"/>
    </row>
    <row r="306" spans="5:22" s="263" customFormat="1" ht="15" customHeight="1">
      <c r="E306" s="309"/>
      <c r="F306" s="310"/>
      <c r="G306" s="311"/>
      <c r="H306" s="311"/>
      <c r="I306" s="311"/>
      <c r="J306" s="311"/>
      <c r="K306" s="311"/>
      <c r="L306" s="311"/>
      <c r="M306" s="311"/>
      <c r="N306" s="311"/>
      <c r="O306" s="173"/>
      <c r="P306" s="173"/>
      <c r="Q306" s="173"/>
      <c r="R306" s="173"/>
      <c r="S306" s="173"/>
      <c r="T306" s="173"/>
      <c r="U306" s="173"/>
      <c r="V306" s="173"/>
    </row>
    <row r="307" spans="4:16" s="237" customFormat="1" ht="12.75">
      <c r="D307" s="238" t="s">
        <v>688</v>
      </c>
      <c r="E307" s="308" t="s">
        <v>689</v>
      </c>
      <c r="F307" s="240"/>
      <c r="G307" s="240"/>
      <c r="H307" s="240"/>
      <c r="I307" s="240"/>
      <c r="J307" s="240"/>
      <c r="K307" s="240"/>
      <c r="L307" s="240"/>
      <c r="M307" s="240"/>
      <c r="N307" s="240"/>
      <c r="O307" s="241"/>
      <c r="P307" s="242"/>
    </row>
    <row r="308" spans="1:23" s="185" customFormat="1" ht="15" customHeight="1">
      <c r="A308" s="312" t="s">
        <v>690</v>
      </c>
      <c r="B308" s="313">
        <v>3612</v>
      </c>
      <c r="C308" s="313">
        <v>6121</v>
      </c>
      <c r="D308" s="313">
        <v>1</v>
      </c>
      <c r="E308" s="314" t="s">
        <v>691</v>
      </c>
      <c r="F308" s="315" t="s">
        <v>692</v>
      </c>
      <c r="G308" s="315">
        <v>0</v>
      </c>
      <c r="H308" s="315"/>
      <c r="I308" s="315">
        <f aca="true" t="shared" si="57" ref="I308:I317">G308+H308</f>
        <v>0</v>
      </c>
      <c r="J308" s="315">
        <v>0</v>
      </c>
      <c r="K308" s="315">
        <v>0</v>
      </c>
      <c r="L308" s="315">
        <f aca="true" t="shared" si="58" ref="L308:L318">J308+K308</f>
        <v>0</v>
      </c>
      <c r="M308" s="315">
        <v>0</v>
      </c>
      <c r="N308" s="315">
        <v>0</v>
      </c>
      <c r="O308" s="316" t="s">
        <v>693</v>
      </c>
      <c r="P308" s="317" t="s">
        <v>694</v>
      </c>
      <c r="Q308" s="187"/>
      <c r="R308" s="187"/>
      <c r="S308" s="187"/>
      <c r="T308" s="187"/>
      <c r="U308" s="187"/>
      <c r="V308" s="187"/>
      <c r="W308" s="184"/>
    </row>
    <row r="309" spans="1:23" s="185" customFormat="1" ht="15" customHeight="1">
      <c r="A309" s="178" t="s">
        <v>695</v>
      </c>
      <c r="B309" s="179">
        <v>3612</v>
      </c>
      <c r="C309" s="179">
        <v>6121</v>
      </c>
      <c r="D309" s="179">
        <v>2</v>
      </c>
      <c r="E309" s="183" t="s">
        <v>696</v>
      </c>
      <c r="F309" s="181">
        <v>2000</v>
      </c>
      <c r="G309" s="182">
        <v>2000000</v>
      </c>
      <c r="H309" s="315"/>
      <c r="I309" s="315">
        <f t="shared" si="57"/>
        <v>2000000</v>
      </c>
      <c r="J309" s="315">
        <v>0</v>
      </c>
      <c r="K309" s="182">
        <v>1895477.65</v>
      </c>
      <c r="L309" s="315">
        <f t="shared" si="58"/>
        <v>1895477.65</v>
      </c>
      <c r="M309" s="315">
        <f>K309/I309*100</f>
        <v>94.7738825</v>
      </c>
      <c r="N309" s="315">
        <f>L309/I309*100</f>
        <v>94.7738825</v>
      </c>
      <c r="O309" s="206" t="s">
        <v>697</v>
      </c>
      <c r="P309" s="318" t="s">
        <v>694</v>
      </c>
      <c r="Q309" s="184"/>
      <c r="R309" s="184"/>
      <c r="S309" s="184"/>
      <c r="T309" s="184"/>
      <c r="U309" s="184"/>
      <c r="V309" s="184"/>
      <c r="W309" s="184"/>
    </row>
    <row r="310" spans="1:23" s="190" customFormat="1" ht="15" customHeight="1">
      <c r="A310" s="178" t="s">
        <v>698</v>
      </c>
      <c r="B310" s="179">
        <v>3612</v>
      </c>
      <c r="C310" s="179">
        <v>6121</v>
      </c>
      <c r="D310" s="179">
        <v>3</v>
      </c>
      <c r="E310" s="183" t="s">
        <v>699</v>
      </c>
      <c r="F310" s="181">
        <v>7500</v>
      </c>
      <c r="G310" s="182">
        <v>8725000</v>
      </c>
      <c r="H310" s="315"/>
      <c r="I310" s="315">
        <f t="shared" si="57"/>
        <v>8725000</v>
      </c>
      <c r="J310" s="315">
        <v>0</v>
      </c>
      <c r="K310" s="182">
        <v>7903346.5</v>
      </c>
      <c r="L310" s="315">
        <f t="shared" si="58"/>
        <v>7903346.5</v>
      </c>
      <c r="M310" s="315">
        <f>K310/I310*100</f>
        <v>90.58276790830946</v>
      </c>
      <c r="N310" s="315">
        <f>L310/I310*100</f>
        <v>90.58276790830946</v>
      </c>
      <c r="O310" s="206" t="s">
        <v>697</v>
      </c>
      <c r="P310" s="318" t="s">
        <v>694</v>
      </c>
      <c r="Q310" s="189"/>
      <c r="R310" s="189"/>
      <c r="S310" s="189"/>
      <c r="T310" s="189"/>
      <c r="U310" s="189"/>
      <c r="V310" s="189"/>
      <c r="W310" s="189"/>
    </row>
    <row r="311" spans="1:23" s="190" customFormat="1" ht="15" customHeight="1">
      <c r="A311" s="178" t="s">
        <v>700</v>
      </c>
      <c r="B311" s="179">
        <v>3612</v>
      </c>
      <c r="C311" s="179">
        <v>6121</v>
      </c>
      <c r="D311" s="179">
        <v>4</v>
      </c>
      <c r="E311" s="183" t="s">
        <v>701</v>
      </c>
      <c r="F311" s="181" t="s">
        <v>702</v>
      </c>
      <c r="G311" s="182">
        <v>0</v>
      </c>
      <c r="H311" s="315"/>
      <c r="I311" s="315">
        <f t="shared" si="57"/>
        <v>0</v>
      </c>
      <c r="J311" s="315">
        <v>0</v>
      </c>
      <c r="K311" s="182">
        <v>0</v>
      </c>
      <c r="L311" s="315">
        <f t="shared" si="58"/>
        <v>0</v>
      </c>
      <c r="M311" s="315">
        <v>0</v>
      </c>
      <c r="N311" s="315">
        <v>0</v>
      </c>
      <c r="O311" s="206"/>
      <c r="P311" s="318" t="s">
        <v>694</v>
      </c>
      <c r="Q311" s="189"/>
      <c r="R311" s="189"/>
      <c r="S311" s="189"/>
      <c r="T311" s="189"/>
      <c r="U311" s="189"/>
      <c r="V311" s="189"/>
      <c r="W311" s="189"/>
    </row>
    <row r="312" spans="1:23" s="203" customFormat="1" ht="15" customHeight="1">
      <c r="A312" s="178" t="s">
        <v>703</v>
      </c>
      <c r="B312" s="200">
        <v>3612</v>
      </c>
      <c r="C312" s="200">
        <v>6121</v>
      </c>
      <c r="D312" s="200">
        <v>5</v>
      </c>
      <c r="E312" s="183" t="s">
        <v>704</v>
      </c>
      <c r="F312" s="181">
        <v>4220</v>
      </c>
      <c r="G312" s="182">
        <v>4370000</v>
      </c>
      <c r="H312" s="315"/>
      <c r="I312" s="315">
        <f t="shared" si="57"/>
        <v>4370000</v>
      </c>
      <c r="J312" s="315">
        <v>0</v>
      </c>
      <c r="K312" s="182">
        <v>4364622</v>
      </c>
      <c r="L312" s="315">
        <f t="shared" si="58"/>
        <v>4364622</v>
      </c>
      <c r="M312" s="315">
        <f>K312/I312*100</f>
        <v>99.87693363844393</v>
      </c>
      <c r="N312" s="315">
        <f>L312/I312*100</f>
        <v>99.87693363844393</v>
      </c>
      <c r="O312" s="206"/>
      <c r="P312" s="318" t="s">
        <v>694</v>
      </c>
      <c r="Q312" s="189"/>
      <c r="R312" s="189"/>
      <c r="S312" s="189"/>
      <c r="T312" s="189"/>
      <c r="U312" s="189"/>
      <c r="V312" s="189"/>
      <c r="W312" s="198"/>
    </row>
    <row r="313" spans="1:23" s="190" customFormat="1" ht="15" customHeight="1">
      <c r="A313" s="178" t="s">
        <v>705</v>
      </c>
      <c r="B313" s="179">
        <v>3612</v>
      </c>
      <c r="C313" s="179">
        <v>6121</v>
      </c>
      <c r="D313" s="179">
        <v>6</v>
      </c>
      <c r="E313" s="183" t="s">
        <v>706</v>
      </c>
      <c r="F313" s="181" t="s">
        <v>707</v>
      </c>
      <c r="G313" s="182">
        <v>150000</v>
      </c>
      <c r="H313" s="315"/>
      <c r="I313" s="315">
        <f t="shared" si="57"/>
        <v>150000</v>
      </c>
      <c r="J313" s="315">
        <v>0</v>
      </c>
      <c r="K313" s="182">
        <v>149940</v>
      </c>
      <c r="L313" s="315">
        <f t="shared" si="58"/>
        <v>149940</v>
      </c>
      <c r="M313" s="315">
        <f>K313/I313*100</f>
        <v>99.96000000000001</v>
      </c>
      <c r="N313" s="315">
        <f>L313/I313*100</f>
        <v>99.96000000000001</v>
      </c>
      <c r="O313" s="206" t="s">
        <v>697</v>
      </c>
      <c r="P313" s="319" t="s">
        <v>694</v>
      </c>
      <c r="Q313" s="189"/>
      <c r="R313" s="189"/>
      <c r="S313" s="189"/>
      <c r="T313" s="189"/>
      <c r="U313" s="189"/>
      <c r="V313" s="189"/>
      <c r="W313" s="189"/>
    </row>
    <row r="314" spans="1:23" s="190" customFormat="1" ht="15" customHeight="1">
      <c r="A314" s="178" t="s">
        <v>708</v>
      </c>
      <c r="B314" s="179">
        <v>3612</v>
      </c>
      <c r="C314" s="179">
        <v>6121</v>
      </c>
      <c r="D314" s="179">
        <v>7</v>
      </c>
      <c r="E314" s="183" t="s">
        <v>709</v>
      </c>
      <c r="F314" s="181" t="s">
        <v>710</v>
      </c>
      <c r="G314" s="182">
        <v>400000</v>
      </c>
      <c r="H314" s="315"/>
      <c r="I314" s="315">
        <f t="shared" si="57"/>
        <v>400000</v>
      </c>
      <c r="J314" s="315">
        <v>0</v>
      </c>
      <c r="K314" s="182">
        <v>0</v>
      </c>
      <c r="L314" s="315">
        <f t="shared" si="58"/>
        <v>0</v>
      </c>
      <c r="M314" s="315">
        <f>K314/I314*100</f>
        <v>0</v>
      </c>
      <c r="N314" s="315">
        <f>L314/I314*100</f>
        <v>0</v>
      </c>
      <c r="O314" s="206"/>
      <c r="P314" s="318" t="s">
        <v>711</v>
      </c>
      <c r="Q314" s="189"/>
      <c r="R314" s="189"/>
      <c r="S314" s="189"/>
      <c r="T314" s="189"/>
      <c r="U314" s="189"/>
      <c r="V314" s="189"/>
      <c r="W314" s="189"/>
    </row>
    <row r="315" spans="1:23" s="190" customFormat="1" ht="15" customHeight="1">
      <c r="A315" s="178" t="s">
        <v>712</v>
      </c>
      <c r="B315" s="179">
        <v>3612</v>
      </c>
      <c r="C315" s="179">
        <v>6121</v>
      </c>
      <c r="D315" s="179">
        <v>8</v>
      </c>
      <c r="E315" s="183" t="s">
        <v>713</v>
      </c>
      <c r="F315" s="181">
        <v>7500</v>
      </c>
      <c r="G315" s="182">
        <v>17761000</v>
      </c>
      <c r="H315" s="315"/>
      <c r="I315" s="315">
        <f t="shared" si="57"/>
        <v>17761000</v>
      </c>
      <c r="J315" s="315">
        <v>0</v>
      </c>
      <c r="K315" s="182">
        <v>17760123.2</v>
      </c>
      <c r="L315" s="315">
        <f t="shared" si="58"/>
        <v>17760123.2</v>
      </c>
      <c r="M315" s="315">
        <f>K315/I315*100</f>
        <v>99.99506334102809</v>
      </c>
      <c r="N315" s="315">
        <f>L315/I315*100</f>
        <v>99.99506334102809</v>
      </c>
      <c r="O315" s="206" t="s">
        <v>714</v>
      </c>
      <c r="P315" s="318" t="s">
        <v>694</v>
      </c>
      <c r="Q315" s="189"/>
      <c r="R315" s="189"/>
      <c r="S315" s="189"/>
      <c r="T315" s="189"/>
      <c r="U315" s="189"/>
      <c r="V315" s="189"/>
      <c r="W315" s="189"/>
    </row>
    <row r="316" spans="1:23" s="193" customFormat="1" ht="15" customHeight="1">
      <c r="A316" s="213" t="s">
        <v>715</v>
      </c>
      <c r="B316" s="214">
        <v>3612</v>
      </c>
      <c r="C316" s="214">
        <v>6121</v>
      </c>
      <c r="D316" s="214">
        <v>9</v>
      </c>
      <c r="E316" s="218" t="s">
        <v>716</v>
      </c>
      <c r="F316" s="320">
        <v>0</v>
      </c>
      <c r="G316" s="217">
        <v>820000</v>
      </c>
      <c r="H316" s="315"/>
      <c r="I316" s="315">
        <f t="shared" si="57"/>
        <v>820000</v>
      </c>
      <c r="J316" s="315">
        <v>0</v>
      </c>
      <c r="K316" s="182">
        <v>726736.7</v>
      </c>
      <c r="L316" s="315">
        <f t="shared" si="58"/>
        <v>726736.7</v>
      </c>
      <c r="M316" s="315">
        <f>K316/I316*100</f>
        <v>88.6264268292683</v>
      </c>
      <c r="N316" s="315">
        <f>L316/I316*100</f>
        <v>88.6264268292683</v>
      </c>
      <c r="O316" s="216"/>
      <c r="P316" s="236"/>
      <c r="Q316" s="187"/>
      <c r="R316" s="187"/>
      <c r="S316" s="187"/>
      <c r="T316" s="187"/>
      <c r="U316" s="187"/>
      <c r="V316" s="187"/>
      <c r="W316" s="187"/>
    </row>
    <row r="317" spans="1:23" s="193" customFormat="1" ht="15" customHeight="1">
      <c r="A317" s="213" t="s">
        <v>717</v>
      </c>
      <c r="B317" s="214">
        <v>3612</v>
      </c>
      <c r="C317" s="214">
        <v>6121</v>
      </c>
      <c r="D317" s="214">
        <v>10</v>
      </c>
      <c r="E317" s="218" t="s">
        <v>718</v>
      </c>
      <c r="F317" s="320">
        <v>0</v>
      </c>
      <c r="G317" s="217">
        <v>0</v>
      </c>
      <c r="H317" s="315"/>
      <c r="I317" s="315">
        <f t="shared" si="57"/>
        <v>0</v>
      </c>
      <c r="J317" s="315">
        <v>0</v>
      </c>
      <c r="K317" s="182">
        <v>0</v>
      </c>
      <c r="L317" s="315">
        <f t="shared" si="58"/>
        <v>0</v>
      </c>
      <c r="M317" s="315">
        <v>0</v>
      </c>
      <c r="N317" s="315">
        <v>0</v>
      </c>
      <c r="O317" s="216"/>
      <c r="P317" s="236"/>
      <c r="Q317" s="187"/>
      <c r="R317" s="187"/>
      <c r="S317" s="187"/>
      <c r="T317" s="187"/>
      <c r="U317" s="187"/>
      <c r="V317" s="187"/>
      <c r="W317" s="187"/>
    </row>
    <row r="318" spans="1:23" s="193" customFormat="1" ht="15" customHeight="1">
      <c r="A318" s="213" t="s">
        <v>719</v>
      </c>
      <c r="B318" s="214">
        <v>3612</v>
      </c>
      <c r="C318" s="214">
        <v>6121</v>
      </c>
      <c r="D318" s="214">
        <v>11</v>
      </c>
      <c r="E318" s="218" t="s">
        <v>720</v>
      </c>
      <c r="F318" s="320">
        <v>0</v>
      </c>
      <c r="G318" s="217">
        <v>2400000</v>
      </c>
      <c r="H318" s="321"/>
      <c r="I318" s="315">
        <v>2400000</v>
      </c>
      <c r="J318" s="315">
        <v>0</v>
      </c>
      <c r="K318" s="217">
        <v>1959811</v>
      </c>
      <c r="L318" s="315">
        <f t="shared" si="58"/>
        <v>1959811</v>
      </c>
      <c r="M318" s="315">
        <f>K318/I318*100</f>
        <v>81.65879166666666</v>
      </c>
      <c r="N318" s="315">
        <f>L318/I318*100</f>
        <v>81.65879166666666</v>
      </c>
      <c r="O318" s="216"/>
      <c r="P318" s="236"/>
      <c r="Q318" s="187"/>
      <c r="R318" s="187"/>
      <c r="S318" s="187"/>
      <c r="T318" s="187"/>
      <c r="U318" s="187"/>
      <c r="V318" s="187"/>
      <c r="W318" s="187"/>
    </row>
    <row r="319" spans="1:23" s="185" customFormat="1" ht="15" customHeight="1" thickBot="1">
      <c r="A319" s="213"/>
      <c r="B319" s="214"/>
      <c r="C319" s="214"/>
      <c r="D319" s="214"/>
      <c r="E319" s="218"/>
      <c r="F319" s="322"/>
      <c r="G319" s="322"/>
      <c r="H319" s="322"/>
      <c r="I319" s="322"/>
      <c r="J319" s="322"/>
      <c r="K319" s="322"/>
      <c r="L319" s="315"/>
      <c r="M319" s="321"/>
      <c r="N319" s="315"/>
      <c r="O319" s="216"/>
      <c r="P319" s="236"/>
      <c r="Q319" s="187"/>
      <c r="R319" s="187"/>
      <c r="S319" s="187"/>
      <c r="T319" s="187"/>
      <c r="U319" s="187"/>
      <c r="V319" s="187"/>
      <c r="W319" s="184"/>
    </row>
    <row r="320" spans="5:16" s="277" customFormat="1" ht="13.5" thickBot="1">
      <c r="E320" s="290" t="s">
        <v>483</v>
      </c>
      <c r="F320" s="278">
        <f>F308+F309+F310+F311+F312+F313+F314+F315</f>
        <v>22800</v>
      </c>
      <c r="G320" s="225">
        <f>G308+G309+G310+G311+G312+G313+G314+G315+G316+G317+G318</f>
        <v>36626000</v>
      </c>
      <c r="H320" s="225">
        <f>H308+H309+H310+H311+H312+H313+H314+H315+H316+H317+H318</f>
        <v>0</v>
      </c>
      <c r="I320" s="225">
        <f>I308+I309+I310+I311+I312+I313+I314+I315+I316+I317+I318</f>
        <v>36626000</v>
      </c>
      <c r="J320" s="225">
        <f>J308+J309+J310+J311+J312+J313+J314+J315</f>
        <v>0</v>
      </c>
      <c r="K320" s="225">
        <f>K308+K309+K310+K311+K312+K313+K314+K315+K316+K318</f>
        <v>34760057.05</v>
      </c>
      <c r="L320" s="225">
        <f>L308+L309+L310+L311+L312+L313+L314+L315+L316+L318</f>
        <v>34760057.05</v>
      </c>
      <c r="M320" s="226">
        <f>K320/I320*100</f>
        <v>94.9054143231584</v>
      </c>
      <c r="N320" s="226">
        <f>L320/I320*100</f>
        <v>94.9054143231584</v>
      </c>
      <c r="O320" s="279"/>
      <c r="P320" s="280"/>
    </row>
    <row r="321" spans="5:22" s="229" customFormat="1" ht="12.75">
      <c r="E321" s="292"/>
      <c r="F321" s="231"/>
      <c r="G321" s="231"/>
      <c r="H321" s="231"/>
      <c r="I321" s="231"/>
      <c r="J321" s="231"/>
      <c r="K321" s="231"/>
      <c r="L321" s="231"/>
      <c r="M321" s="231"/>
      <c r="N321" s="231"/>
      <c r="O321" s="232"/>
      <c r="P321" s="233"/>
      <c r="Q321" s="233"/>
      <c r="R321" s="233"/>
      <c r="S321" s="233"/>
      <c r="T321" s="233"/>
      <c r="U321" s="233"/>
      <c r="V321" s="233"/>
    </row>
    <row r="322" spans="5:22" s="193" customFormat="1" ht="12.75">
      <c r="E322" s="323"/>
      <c r="F322" s="235"/>
      <c r="G322" s="235"/>
      <c r="H322" s="235"/>
      <c r="I322" s="235"/>
      <c r="J322" s="235"/>
      <c r="K322" s="235"/>
      <c r="L322" s="235"/>
      <c r="M322" s="235"/>
      <c r="N322" s="235"/>
      <c r="O322" s="236"/>
      <c r="P322" s="187"/>
      <c r="Q322" s="187"/>
      <c r="R322" s="187"/>
      <c r="S322" s="187"/>
      <c r="T322" s="187"/>
      <c r="U322" s="187"/>
      <c r="V322" s="187"/>
    </row>
    <row r="323" spans="5:22" s="193" customFormat="1" ht="12.75">
      <c r="E323" s="323"/>
      <c r="F323" s="235"/>
      <c r="G323" s="235"/>
      <c r="H323" s="235"/>
      <c r="I323" s="235"/>
      <c r="J323" s="235"/>
      <c r="K323" s="235"/>
      <c r="L323" s="235"/>
      <c r="M323" s="235"/>
      <c r="N323" s="235"/>
      <c r="O323" s="236"/>
      <c r="P323" s="187"/>
      <c r="Q323" s="187"/>
      <c r="R323" s="187"/>
      <c r="S323" s="187"/>
      <c r="T323" s="187"/>
      <c r="U323" s="187"/>
      <c r="V323" s="187"/>
    </row>
    <row r="324" spans="1:16" s="162" customFormat="1" ht="12.75">
      <c r="A324" s="308" t="s">
        <v>721</v>
      </c>
      <c r="B324" s="308"/>
      <c r="C324" s="308"/>
      <c r="D324" s="308"/>
      <c r="E324" s="237"/>
      <c r="F324" s="263"/>
      <c r="G324" s="263"/>
      <c r="H324" s="263"/>
      <c r="I324" s="263"/>
      <c r="J324" s="263"/>
      <c r="K324" s="263"/>
      <c r="L324" s="263"/>
      <c r="M324" s="263"/>
      <c r="N324" s="263"/>
      <c r="O324" s="166"/>
      <c r="P324" s="166"/>
    </row>
    <row r="325" spans="1:15" s="168" customFormat="1" ht="15.75" customHeight="1">
      <c r="A325" s="260"/>
      <c r="B325" s="260"/>
      <c r="C325" s="260"/>
      <c r="D325" s="260">
        <v>1</v>
      </c>
      <c r="E325" s="324" t="s">
        <v>728</v>
      </c>
      <c r="F325" s="325">
        <f>F304+F246+F219+F177</f>
        <v>448121</v>
      </c>
      <c r="G325" s="326">
        <f>G304+G246+G219+G177</f>
        <v>942988563.3300002</v>
      </c>
      <c r="H325" s="326">
        <f>H304+H246+H219+H177</f>
        <v>18284830.240000002</v>
      </c>
      <c r="I325" s="326">
        <f>I304+I246+I219+I177</f>
        <v>976753868.8</v>
      </c>
      <c r="J325" s="326">
        <f>J177+J304</f>
        <v>76802415.82</v>
      </c>
      <c r="K325" s="326">
        <f>K304+K246+K219+K177</f>
        <v>821016733.2299998</v>
      </c>
      <c r="L325" s="326">
        <f>J325+K325</f>
        <v>897819149.0499997</v>
      </c>
      <c r="M325" s="326">
        <f>K325/I325*100</f>
        <v>84.0556418003921</v>
      </c>
      <c r="N325" s="326">
        <f>L325/I325*100</f>
        <v>91.91866832869819</v>
      </c>
      <c r="O325" s="168" t="s">
        <v>722</v>
      </c>
    </row>
    <row r="326" spans="1:15" s="168" customFormat="1" ht="15" customHeight="1">
      <c r="A326" s="260"/>
      <c r="B326" s="260"/>
      <c r="C326" s="260"/>
      <c r="D326" s="260">
        <v>2</v>
      </c>
      <c r="E326" s="324" t="s">
        <v>729</v>
      </c>
      <c r="F326" s="325">
        <f aca="true" t="shared" si="59" ref="F326:L326">F278</f>
        <v>118973</v>
      </c>
      <c r="G326" s="326">
        <f t="shared" si="59"/>
        <v>68973000</v>
      </c>
      <c r="H326" s="326">
        <f t="shared" si="59"/>
        <v>0</v>
      </c>
      <c r="I326" s="326">
        <f t="shared" si="59"/>
        <v>68973000</v>
      </c>
      <c r="J326" s="326">
        <f t="shared" si="59"/>
        <v>5820038.110000001</v>
      </c>
      <c r="K326" s="326">
        <f t="shared" si="59"/>
        <v>30561233.349999998</v>
      </c>
      <c r="L326" s="326">
        <f t="shared" si="59"/>
        <v>36381271.46000001</v>
      </c>
      <c r="M326" s="326">
        <f>K326/I326*100</f>
        <v>44.30898083307961</v>
      </c>
      <c r="N326" s="326">
        <f>L326/I326*100</f>
        <v>52.74712055441986</v>
      </c>
      <c r="O326" s="168" t="s">
        <v>723</v>
      </c>
    </row>
    <row r="327" spans="1:15" s="168" customFormat="1" ht="15" customHeight="1">
      <c r="A327" s="251"/>
      <c r="B327" s="251"/>
      <c r="C327" s="251"/>
      <c r="D327" s="251">
        <v>3</v>
      </c>
      <c r="E327" s="168" t="s">
        <v>730</v>
      </c>
      <c r="F327" s="325">
        <f>F320</f>
        <v>22800</v>
      </c>
      <c r="G327" s="326">
        <f>G320</f>
        <v>36626000</v>
      </c>
      <c r="H327" s="326">
        <f>H320</f>
        <v>0</v>
      </c>
      <c r="I327" s="326">
        <f>I320</f>
        <v>36626000</v>
      </c>
      <c r="J327" s="326">
        <v>0</v>
      </c>
      <c r="K327" s="326">
        <f>K320</f>
        <v>34760057.05</v>
      </c>
      <c r="L327" s="326">
        <f>K320</f>
        <v>34760057.05</v>
      </c>
      <c r="M327" s="326">
        <f>K327/I327*100</f>
        <v>94.9054143231584</v>
      </c>
      <c r="N327" s="326">
        <f>L327/I327*100</f>
        <v>94.9054143231584</v>
      </c>
      <c r="O327" s="168" t="s">
        <v>724</v>
      </c>
    </row>
    <row r="328" spans="1:14" s="168" customFormat="1" ht="13.5" thickBot="1">
      <c r="A328" s="260"/>
      <c r="B328" s="260"/>
      <c r="C328" s="260"/>
      <c r="D328" s="260"/>
      <c r="E328" s="327"/>
      <c r="F328" s="172"/>
      <c r="G328" s="172"/>
      <c r="H328" s="172"/>
      <c r="I328" s="172"/>
      <c r="J328" s="172"/>
      <c r="K328" s="172"/>
      <c r="L328" s="172"/>
      <c r="M328" s="328"/>
      <c r="N328" s="328"/>
    </row>
    <row r="329" spans="1:14" s="223" customFormat="1" ht="20.25" customHeight="1" thickBot="1">
      <c r="A329" s="329"/>
      <c r="B329" s="330"/>
      <c r="C329" s="330"/>
      <c r="D329" s="330"/>
      <c r="E329" s="331" t="s">
        <v>725</v>
      </c>
      <c r="F329" s="332">
        <f aca="true" t="shared" si="60" ref="F329:L329">F325+F326+F327</f>
        <v>589894</v>
      </c>
      <c r="G329" s="333">
        <f t="shared" si="60"/>
        <v>1048587563.3300002</v>
      </c>
      <c r="H329" s="333">
        <f t="shared" si="60"/>
        <v>18284830.240000002</v>
      </c>
      <c r="I329" s="333">
        <f t="shared" si="60"/>
        <v>1082352868.8</v>
      </c>
      <c r="J329" s="333">
        <f t="shared" si="60"/>
        <v>82622453.92999999</v>
      </c>
      <c r="K329" s="333">
        <f t="shared" si="60"/>
        <v>886338023.6299998</v>
      </c>
      <c r="L329" s="333">
        <f t="shared" si="60"/>
        <v>968960477.5599997</v>
      </c>
      <c r="M329" s="334">
        <f>K329/I329*100</f>
        <v>81.8899315721941</v>
      </c>
      <c r="N329" s="334">
        <f>L329/I329*100</f>
        <v>89.52352836966027</v>
      </c>
    </row>
    <row r="330" spans="1:14" s="340" customFormat="1" ht="20.25" customHeight="1">
      <c r="A330" s="335"/>
      <c r="B330" s="335"/>
      <c r="C330" s="335"/>
      <c r="D330" s="335"/>
      <c r="E330" s="336"/>
      <c r="F330" s="337"/>
      <c r="G330" s="338"/>
      <c r="H330" s="338"/>
      <c r="I330" s="338"/>
      <c r="J330" s="338"/>
      <c r="K330" s="338"/>
      <c r="L330" s="338"/>
      <c r="M330" s="339"/>
      <c r="N330" s="339"/>
    </row>
    <row r="331" spans="1:22" s="193" customFormat="1" ht="12.75">
      <c r="A331" s="193" t="s">
        <v>726</v>
      </c>
      <c r="E331" s="323"/>
      <c r="F331" s="235"/>
      <c r="G331" s="235"/>
      <c r="H331" s="235"/>
      <c r="I331" s="235"/>
      <c r="J331" s="235"/>
      <c r="K331" s="235"/>
      <c r="L331" s="235"/>
      <c r="M331" s="235"/>
      <c r="N331" s="235"/>
      <c r="O331" s="236"/>
      <c r="P331" s="187"/>
      <c r="Q331" s="187"/>
      <c r="R331" s="187"/>
      <c r="S331" s="187"/>
      <c r="T331" s="187"/>
      <c r="U331" s="187"/>
      <c r="V331" s="187"/>
    </row>
    <row r="332" spans="1:22" s="193" customFormat="1" ht="12.75">
      <c r="A332" s="193" t="s">
        <v>727</v>
      </c>
      <c r="E332" s="323"/>
      <c r="F332" s="235"/>
      <c r="G332" s="235"/>
      <c r="H332" s="235"/>
      <c r="I332" s="235"/>
      <c r="J332" s="235"/>
      <c r="K332" s="235"/>
      <c r="L332" s="235"/>
      <c r="M332" s="235"/>
      <c r="N332" s="235"/>
      <c r="O332" s="236"/>
      <c r="P332" s="187"/>
      <c r="Q332" s="187"/>
      <c r="R332" s="187"/>
      <c r="S332" s="187"/>
      <c r="T332" s="187"/>
      <c r="U332" s="187"/>
      <c r="V332" s="187"/>
    </row>
    <row r="333" spans="5:22" s="341" customFormat="1" ht="12.75">
      <c r="E333" s="342"/>
      <c r="F333" s="343"/>
      <c r="G333" s="343"/>
      <c r="H333" s="343"/>
      <c r="I333" s="343"/>
      <c r="J333" s="343"/>
      <c r="K333" s="343"/>
      <c r="L333" s="343"/>
      <c r="M333" s="343"/>
      <c r="N333" s="343"/>
      <c r="O333" s="344"/>
      <c r="P333" s="345"/>
      <c r="Q333" s="345"/>
      <c r="R333" s="345"/>
      <c r="S333" s="345"/>
      <c r="T333" s="345"/>
      <c r="U333" s="345"/>
      <c r="V333" s="345"/>
    </row>
    <row r="334" spans="5:22" s="341" customFormat="1" ht="12.75">
      <c r="E334" s="342"/>
      <c r="F334" s="343"/>
      <c r="G334" s="343"/>
      <c r="H334" s="343"/>
      <c r="I334" s="343"/>
      <c r="J334" s="343"/>
      <c r="K334" s="343"/>
      <c r="L334" s="343"/>
      <c r="M334" s="343"/>
      <c r="N334" s="343"/>
      <c r="O334" s="344"/>
      <c r="P334" s="345"/>
      <c r="Q334" s="345"/>
      <c r="R334" s="345"/>
      <c r="S334" s="345"/>
      <c r="T334" s="345"/>
      <c r="U334" s="345"/>
      <c r="V334" s="345"/>
    </row>
    <row r="335" spans="5:22" s="341" customFormat="1" ht="12.75">
      <c r="E335" s="342"/>
      <c r="F335" s="343"/>
      <c r="G335" s="343"/>
      <c r="H335" s="343"/>
      <c r="I335" s="343"/>
      <c r="J335" s="343"/>
      <c r="K335" s="343"/>
      <c r="L335" s="343"/>
      <c r="M335" s="343"/>
      <c r="N335" s="343"/>
      <c r="O335" s="344"/>
      <c r="P335" s="345"/>
      <c r="Q335" s="345"/>
      <c r="R335" s="345"/>
      <c r="S335" s="345"/>
      <c r="T335" s="345"/>
      <c r="U335" s="345"/>
      <c r="V335" s="345"/>
    </row>
    <row r="336" spans="5:22" s="341" customFormat="1" ht="12.75">
      <c r="E336" s="342"/>
      <c r="F336" s="343"/>
      <c r="G336" s="343"/>
      <c r="H336" s="343"/>
      <c r="I336" s="343"/>
      <c r="J336" s="343"/>
      <c r="K336" s="343"/>
      <c r="L336" s="343"/>
      <c r="M336" s="343"/>
      <c r="N336" s="343"/>
      <c r="O336" s="344"/>
      <c r="P336" s="345"/>
      <c r="Q336" s="345"/>
      <c r="R336" s="345"/>
      <c r="S336" s="345"/>
      <c r="T336" s="345"/>
      <c r="U336" s="345"/>
      <c r="V336" s="345"/>
    </row>
    <row r="337" spans="5:22" s="341" customFormat="1" ht="12.75">
      <c r="E337" s="342"/>
      <c r="F337" s="343"/>
      <c r="G337" s="343"/>
      <c r="H337" s="343"/>
      <c r="I337" s="343"/>
      <c r="J337" s="343"/>
      <c r="K337" s="343"/>
      <c r="L337" s="343"/>
      <c r="M337" s="343"/>
      <c r="N337" s="343"/>
      <c r="O337" s="344"/>
      <c r="P337" s="345"/>
      <c r="Q337" s="345"/>
      <c r="R337" s="345"/>
      <c r="S337" s="345"/>
      <c r="T337" s="345"/>
      <c r="U337" s="345"/>
      <c r="V337" s="345"/>
    </row>
    <row r="338" spans="5:22" s="341" customFormat="1" ht="12.75">
      <c r="E338" s="342" t="s">
        <v>1097</v>
      </c>
      <c r="F338" s="343"/>
      <c r="G338" s="343"/>
      <c r="H338" s="343"/>
      <c r="I338" s="343"/>
      <c r="J338" s="343"/>
      <c r="K338" s="343"/>
      <c r="L338" s="343"/>
      <c r="M338" s="343"/>
      <c r="N338" s="343"/>
      <c r="O338" s="344"/>
      <c r="P338" s="345"/>
      <c r="Q338" s="345"/>
      <c r="R338" s="345"/>
      <c r="S338" s="345"/>
      <c r="T338" s="345"/>
      <c r="U338" s="345"/>
      <c r="V338" s="345"/>
    </row>
    <row r="339" spans="5:22" s="341" customFormat="1" ht="12.75">
      <c r="E339" s="342"/>
      <c r="F339" s="343"/>
      <c r="G339" s="343"/>
      <c r="H339" s="343"/>
      <c r="I339" s="343"/>
      <c r="J339" s="343"/>
      <c r="K339" s="343"/>
      <c r="L339" s="343"/>
      <c r="M339" s="343"/>
      <c r="N339" s="343"/>
      <c r="O339" s="344"/>
      <c r="P339" s="345"/>
      <c r="Q339" s="345"/>
      <c r="R339" s="345"/>
      <c r="S339" s="345"/>
      <c r="T339" s="345"/>
      <c r="U339" s="345"/>
      <c r="V339" s="345"/>
    </row>
    <row r="340" spans="5:15" s="346" customFormat="1" ht="15">
      <c r="E340" s="347"/>
      <c r="F340" s="348"/>
      <c r="G340" s="348"/>
      <c r="H340" s="348"/>
      <c r="I340" s="348"/>
      <c r="J340" s="348"/>
      <c r="K340" s="348"/>
      <c r="L340" s="348"/>
      <c r="M340" s="348"/>
      <c r="N340" s="348"/>
      <c r="O340" s="348"/>
    </row>
    <row r="341" s="349" customFormat="1" ht="12.75"/>
    <row r="342" s="349" customFormat="1" ht="12.75"/>
    <row r="343" s="349" customFormat="1" ht="12.75"/>
    <row r="344" s="349" customFormat="1" ht="12.75"/>
    <row r="345" s="349" customFormat="1" ht="12.75"/>
    <row r="346" s="349" customFormat="1" ht="12.75"/>
    <row r="347" s="349" customFormat="1" ht="12.75"/>
    <row r="348" spans="5:22" s="349" customFormat="1" ht="12.75">
      <c r="E348" s="342"/>
      <c r="F348" s="343"/>
      <c r="G348" s="343"/>
      <c r="H348" s="343"/>
      <c r="I348" s="343"/>
      <c r="J348" s="343"/>
      <c r="K348" s="343"/>
      <c r="L348" s="343"/>
      <c r="M348" s="343"/>
      <c r="N348" s="343"/>
      <c r="O348" s="350"/>
      <c r="P348" s="351"/>
      <c r="Q348" s="351"/>
      <c r="R348" s="351"/>
      <c r="S348" s="351"/>
      <c r="T348" s="351"/>
      <c r="U348" s="351"/>
      <c r="V348" s="351"/>
    </row>
    <row r="349" s="349" customFormat="1" ht="12.75"/>
    <row r="350" s="349" customFormat="1" ht="12.75"/>
    <row r="351" s="349" customFormat="1" ht="12.75"/>
    <row r="352" s="349" customFormat="1" ht="12.75"/>
    <row r="353" s="349" customFormat="1" ht="12.75"/>
    <row r="354" s="349" customFormat="1" ht="12.75"/>
    <row r="355" s="349" customFormat="1" ht="12.75"/>
    <row r="356" s="349" customFormat="1" ht="12.75"/>
    <row r="357" s="349" customFormat="1" ht="12.75"/>
    <row r="358" s="349" customFormat="1" ht="12.75"/>
    <row r="359" s="349" customFormat="1" ht="12.75"/>
    <row r="360" s="349" customFormat="1" ht="12.75"/>
    <row r="361" s="349" customFormat="1" ht="12.75"/>
    <row r="362" s="349" customFormat="1" ht="12.75"/>
    <row r="363" s="349" customFormat="1" ht="12.75"/>
    <row r="364" s="349" customFormat="1" ht="12.75"/>
    <row r="365" s="349" customFormat="1" ht="12.75"/>
    <row r="366" s="349" customFormat="1" ht="12.75"/>
    <row r="367" s="349" customFormat="1" ht="12.75"/>
    <row r="368" s="349" customFormat="1" ht="12.75"/>
    <row r="369" s="349" customFormat="1" ht="12.75"/>
    <row r="370" s="349" customFormat="1" ht="12.75"/>
    <row r="371" s="349" customFormat="1" ht="12.75"/>
    <row r="372" s="349" customFormat="1" ht="12.75"/>
    <row r="373" s="349" customFormat="1" ht="12.75"/>
    <row r="374" s="349" customFormat="1" ht="12.75"/>
    <row r="375" s="349" customFormat="1" ht="12.75"/>
    <row r="376" s="349" customFormat="1" ht="12.75"/>
    <row r="377" s="349" customFormat="1" ht="12.75"/>
    <row r="378" s="349" customFormat="1" ht="12.75"/>
    <row r="379" s="349" customFormat="1" ht="12.75"/>
    <row r="380" s="349" customFormat="1" ht="12.75"/>
    <row r="381" s="349" customFormat="1" ht="12.75"/>
    <row r="382" s="349" customFormat="1" ht="12.75"/>
    <row r="383" s="349" customFormat="1" ht="12.75"/>
    <row r="384" s="349" customFormat="1" ht="12.75"/>
    <row r="385" s="349" customFormat="1" ht="12.75"/>
    <row r="386" s="349" customFormat="1" ht="12.75"/>
    <row r="387" s="349" customFormat="1" ht="12.75"/>
    <row r="388" s="349" customFormat="1" ht="12.75"/>
    <row r="389" s="349" customFormat="1" ht="12.75"/>
    <row r="390" s="349" customFormat="1" ht="12.75"/>
    <row r="391" s="349" customFormat="1" ht="12.75"/>
    <row r="392" s="349" customFormat="1" ht="12.75"/>
    <row r="393" s="349" customFormat="1" ht="12.75"/>
    <row r="394" s="349" customFormat="1" ht="12.75"/>
    <row r="395" s="349" customFormat="1" ht="12.75"/>
    <row r="396" s="349" customFormat="1" ht="12.75"/>
    <row r="397" s="349" customFormat="1" ht="12.75"/>
    <row r="398" s="349" customFormat="1" ht="12.75"/>
    <row r="399" s="349" customFormat="1" ht="12.75"/>
    <row r="400" s="349" customFormat="1" ht="12.75"/>
    <row r="401" s="349" customFormat="1" ht="12.75"/>
    <row r="402" s="349" customFormat="1" ht="12.75"/>
    <row r="403" s="349" customFormat="1" ht="12.75"/>
    <row r="404" s="349" customFormat="1" ht="12.75"/>
    <row r="405" s="349" customFormat="1" ht="12.75"/>
    <row r="406" s="349" customFormat="1" ht="12.75"/>
    <row r="407" s="349" customFormat="1" ht="12.75"/>
    <row r="408" s="349" customFormat="1" ht="12.75"/>
    <row r="409" s="349" customFormat="1" ht="12.75"/>
    <row r="410" s="349" customFormat="1" ht="12.75"/>
    <row r="411" s="349" customFormat="1" ht="12.75"/>
    <row r="412" s="349" customFormat="1" ht="12.75"/>
    <row r="413" s="349" customFormat="1" ht="12.75"/>
    <row r="414" s="349" customFormat="1" ht="12.75"/>
    <row r="415" s="349" customFormat="1" ht="12.75"/>
    <row r="416" s="349" customFormat="1" ht="12.75"/>
    <row r="417" s="349" customFormat="1" ht="12.75"/>
    <row r="418" s="349" customFormat="1" ht="12.75"/>
    <row r="419" s="349" customFormat="1" ht="12.75"/>
    <row r="420" s="349" customFormat="1" ht="12.75"/>
    <row r="421" s="349" customFormat="1" ht="12.75"/>
    <row r="422" s="349" customFormat="1" ht="12.75"/>
    <row r="423" s="349" customFormat="1" ht="12.75"/>
    <row r="424" s="349" customFormat="1" ht="12.75"/>
    <row r="425" s="349" customFormat="1" ht="12.75"/>
    <row r="426" s="349" customFormat="1" ht="12.75"/>
    <row r="427" s="349" customFormat="1" ht="12.75"/>
    <row r="428" s="349" customFormat="1" ht="12.75"/>
    <row r="429" s="349" customFormat="1" ht="12.75"/>
  </sheetData>
  <printOptions/>
  <pageMargins left="0.23" right="0.25" top="0.76" bottom="0.56" header="0.4" footer="0.36"/>
  <pageSetup firstPageNumber="8" useFirstPageNumber="1" horizontalDpi="600" verticalDpi="600" orientation="landscape" paperSize="9" scale="75" r:id="rId1"/>
  <headerFooter alignWithMargins="0">
    <oddHeader>&amp;Lv Kč&amp;C&amp;"Arial,tučné\&amp;12Investice - čerpání k 31. 12. 2005&amp;R&amp;"Arial,tučné\&amp;11Příloha č. 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A28" sqref="A28"/>
    </sheetView>
  </sheetViews>
  <sheetFormatPr defaultColWidth="9.00390625" defaultRowHeight="19.5" customHeight="1"/>
  <cols>
    <col min="1" max="1" width="39.125" style="353" customWidth="1"/>
    <col min="2" max="4" width="14.75390625" style="353" customWidth="1"/>
    <col min="5" max="5" width="17.75390625" style="368" customWidth="1"/>
    <col min="6" max="6" width="12.25390625" style="353" bestFit="1" customWidth="1"/>
    <col min="7" max="7" width="14.125" style="353" bestFit="1" customWidth="1"/>
    <col min="8" max="16384" width="9.125" style="353" customWidth="1"/>
  </cols>
  <sheetData>
    <row r="1" spans="1:5" ht="19.5" customHeight="1" thickBot="1">
      <c r="A1" s="708" t="s">
        <v>765</v>
      </c>
      <c r="B1" s="708"/>
      <c r="C1" s="708"/>
      <c r="D1" s="708"/>
      <c r="E1" s="352"/>
    </row>
    <row r="2" spans="1:5" ht="19.5" customHeight="1" thickBot="1">
      <c r="A2" s="354"/>
      <c r="B2" s="355" t="s">
        <v>731</v>
      </c>
      <c r="C2" s="355" t="s">
        <v>732</v>
      </c>
      <c r="D2" s="356" t="s">
        <v>733</v>
      </c>
      <c r="E2" s="357"/>
    </row>
    <row r="3" spans="1:5" ht="19.5" customHeight="1" thickTop="1">
      <c r="A3" s="358" t="s">
        <v>734</v>
      </c>
      <c r="B3" s="359">
        <v>30000000</v>
      </c>
      <c r="C3" s="359">
        <f>9597252+150000000+30000000</f>
        <v>189597252</v>
      </c>
      <c r="D3" s="360">
        <f>30000000+149319186.43+9597252</f>
        <v>188916438.43</v>
      </c>
      <c r="E3" s="51"/>
    </row>
    <row r="4" spans="1:5" ht="19.5" customHeight="1">
      <c r="A4" s="361" t="s">
        <v>735</v>
      </c>
      <c r="B4" s="362">
        <v>0</v>
      </c>
      <c r="C4" s="362">
        <v>0</v>
      </c>
      <c r="D4" s="363">
        <v>-308961.56</v>
      </c>
      <c r="E4" s="51"/>
    </row>
    <row r="5" spans="1:6" ht="19.5" customHeight="1" thickBot="1">
      <c r="A5" s="364" t="s">
        <v>736</v>
      </c>
      <c r="B5" s="365">
        <v>0</v>
      </c>
      <c r="C5" s="366">
        <v>111050775.43</v>
      </c>
      <c r="D5" s="367">
        <f>D11</f>
        <v>-124750655.10000001</v>
      </c>
      <c r="F5" s="368"/>
    </row>
    <row r="6" spans="1:5" s="373" customFormat="1" ht="39.75" customHeight="1" thickBot="1" thickTop="1">
      <c r="A6" s="369" t="s">
        <v>737</v>
      </c>
      <c r="B6" s="370">
        <f>B3+B4+B5</f>
        <v>30000000</v>
      </c>
      <c r="C6" s="370">
        <f>C3+C4+C5</f>
        <v>300648027.43</v>
      </c>
      <c r="D6" s="371">
        <f>D3+D4+D5</f>
        <v>63856821.769999996</v>
      </c>
      <c r="E6" s="372"/>
    </row>
    <row r="7" spans="1:5" ht="19.5" customHeight="1" thickBot="1">
      <c r="A7" s="374"/>
      <c r="B7" s="374"/>
      <c r="C7" s="374"/>
      <c r="D7" s="374"/>
      <c r="E7" s="51"/>
    </row>
    <row r="8" spans="1:5" ht="19.5" customHeight="1">
      <c r="A8" s="375" t="s">
        <v>738</v>
      </c>
      <c r="B8" s="376" t="s">
        <v>739</v>
      </c>
      <c r="C8" s="377" t="s">
        <v>740</v>
      </c>
      <c r="D8" s="378" t="s">
        <v>741</v>
      </c>
      <c r="E8" s="379"/>
    </row>
    <row r="9" spans="1:5" ht="19.5" customHeight="1">
      <c r="A9" s="37" t="s">
        <v>742</v>
      </c>
      <c r="B9" s="380">
        <v>12823772.23</v>
      </c>
      <c r="C9" s="380">
        <v>148804535.72</v>
      </c>
      <c r="D9" s="381">
        <f>B9-C9</f>
        <v>-135980763.49</v>
      </c>
      <c r="E9" s="32" t="s">
        <v>743</v>
      </c>
    </row>
    <row r="10" spans="1:5" ht="19.5" customHeight="1" thickBot="1">
      <c r="A10" s="382" t="s">
        <v>744</v>
      </c>
      <c r="B10" s="383">
        <v>98886549.51</v>
      </c>
      <c r="C10" s="383">
        <v>87656441.12</v>
      </c>
      <c r="D10" s="384">
        <f>B10-C10</f>
        <v>11230108.39</v>
      </c>
      <c r="E10" s="32" t="s">
        <v>745</v>
      </c>
    </row>
    <row r="11" spans="1:5" ht="19.5" customHeight="1" thickBot="1">
      <c r="A11" s="382" t="s">
        <v>746</v>
      </c>
      <c r="B11" s="385">
        <f>B9+B10</f>
        <v>111710321.74000001</v>
      </c>
      <c r="C11" s="385">
        <f>C9+C10</f>
        <v>236460976.84</v>
      </c>
      <c r="D11" s="385">
        <f>D9+D10</f>
        <v>-124750655.10000001</v>
      </c>
      <c r="E11" s="379"/>
    </row>
    <row r="12" spans="1:5" ht="19.5" customHeight="1">
      <c r="A12" s="386"/>
      <c r="B12" s="386"/>
      <c r="C12" s="386"/>
      <c r="D12" s="387"/>
      <c r="E12" s="388"/>
    </row>
    <row r="13" spans="1:5" ht="19.5" customHeight="1" thickBot="1">
      <c r="A13" s="708" t="s">
        <v>766</v>
      </c>
      <c r="B13" s="708"/>
      <c r="C13" s="708"/>
      <c r="D13" s="708"/>
      <c r="E13" s="388"/>
    </row>
    <row r="14" spans="1:4" ht="19.5" customHeight="1" thickBot="1">
      <c r="A14" s="354" t="s">
        <v>747</v>
      </c>
      <c r="B14" s="355" t="s">
        <v>731</v>
      </c>
      <c r="C14" s="355" t="s">
        <v>732</v>
      </c>
      <c r="D14" s="389" t="s">
        <v>733</v>
      </c>
    </row>
    <row r="15" spans="1:4" ht="19.5" customHeight="1" thickTop="1">
      <c r="A15" s="390" t="s">
        <v>748</v>
      </c>
      <c r="B15" s="359">
        <v>-13800000</v>
      </c>
      <c r="C15" s="359">
        <v>-13800000</v>
      </c>
      <c r="D15" s="360">
        <v>-13800000</v>
      </c>
    </row>
    <row r="16" spans="1:6" ht="19.5" customHeight="1">
      <c r="A16" s="390" t="s">
        <v>748</v>
      </c>
      <c r="B16" s="359">
        <v>-30000000</v>
      </c>
      <c r="C16" s="359">
        <v>-30000000</v>
      </c>
      <c r="D16" s="360">
        <v>-30000000</v>
      </c>
      <c r="F16" s="368"/>
    </row>
    <row r="17" spans="1:4" ht="19.5" customHeight="1">
      <c r="A17" s="390" t="s">
        <v>749</v>
      </c>
      <c r="B17" s="359">
        <v>-22000000</v>
      </c>
      <c r="C17" s="359">
        <v>-22000000</v>
      </c>
      <c r="D17" s="360">
        <v>-22000000</v>
      </c>
    </row>
    <row r="18" spans="1:4" ht="19.5" customHeight="1">
      <c r="A18" s="390" t="s">
        <v>750</v>
      </c>
      <c r="B18" s="359">
        <v>-16890000</v>
      </c>
      <c r="C18" s="359">
        <v>-16890000</v>
      </c>
      <c r="D18" s="360">
        <v>-16890000</v>
      </c>
    </row>
    <row r="19" spans="1:4" ht="19.5" customHeight="1">
      <c r="A19" s="390" t="s">
        <v>751</v>
      </c>
      <c r="B19" s="359">
        <v>-873000</v>
      </c>
      <c r="C19" s="359">
        <v>-873000</v>
      </c>
      <c r="D19" s="360">
        <v>-872900</v>
      </c>
    </row>
    <row r="20" spans="1:4" ht="19.5" customHeight="1">
      <c r="A20" s="390" t="s">
        <v>752</v>
      </c>
      <c r="B20" s="359">
        <v>-1388000</v>
      </c>
      <c r="C20" s="359">
        <v>-1388000</v>
      </c>
      <c r="D20" s="360">
        <v>-1388000</v>
      </c>
    </row>
    <row r="21" spans="1:4" ht="19.5" customHeight="1">
      <c r="A21" s="390" t="s">
        <v>753</v>
      </c>
      <c r="B21" s="359">
        <v>-11765000</v>
      </c>
      <c r="C21" s="359">
        <v>-11765000</v>
      </c>
      <c r="D21" s="360">
        <v>-11765000</v>
      </c>
    </row>
    <row r="22" spans="1:4" ht="19.5" customHeight="1" thickBot="1">
      <c r="A22" s="364" t="s">
        <v>754</v>
      </c>
      <c r="B22" s="365">
        <v>-7300000</v>
      </c>
      <c r="C22" s="365">
        <v>-7300000</v>
      </c>
      <c r="D22" s="367">
        <v>-7300000</v>
      </c>
    </row>
    <row r="23" spans="1:5" s="373" customFormat="1" ht="39.75" customHeight="1" thickBot="1" thickTop="1">
      <c r="A23" s="391" t="s">
        <v>755</v>
      </c>
      <c r="B23" s="370">
        <f>SUM(B15:B22)</f>
        <v>-104016000</v>
      </c>
      <c r="C23" s="370">
        <f>SUM(C15:C22)</f>
        <v>-104016000</v>
      </c>
      <c r="D23" s="370">
        <f>SUM(D15:D22)</f>
        <v>-104015900</v>
      </c>
      <c r="E23" s="392"/>
    </row>
    <row r="24" spans="1:5" s="33" customFormat="1" ht="39.75" customHeight="1" thickBot="1">
      <c r="A24" s="393"/>
      <c r="B24" s="393"/>
      <c r="C24" s="52"/>
      <c r="D24" s="394"/>
      <c r="E24" s="395"/>
    </row>
    <row r="25" spans="1:5" s="373" customFormat="1" ht="39.75" customHeight="1" thickBot="1">
      <c r="A25" s="396" t="s">
        <v>756</v>
      </c>
      <c r="B25" s="397">
        <f>SUM(B6+B23)</f>
        <v>-74016000</v>
      </c>
      <c r="C25" s="398">
        <f>SUM(C6+C23)</f>
        <v>196632027.43</v>
      </c>
      <c r="D25" s="399">
        <f>SUM(D6+D23)</f>
        <v>-40159078.230000004</v>
      </c>
      <c r="E25" s="400"/>
    </row>
    <row r="26" spans="1:7" ht="18.75" customHeight="1">
      <c r="A26" s="709" t="s">
        <v>767</v>
      </c>
      <c r="B26" s="709"/>
      <c r="C26" s="709"/>
      <c r="D26" s="709"/>
      <c r="G26" s="353" t="s">
        <v>757</v>
      </c>
    </row>
    <row r="27" spans="1:7" ht="15" customHeight="1">
      <c r="A27" s="401" t="s">
        <v>758</v>
      </c>
      <c r="B27" s="402"/>
      <c r="C27" s="402"/>
      <c r="D27" s="402"/>
      <c r="G27" s="403">
        <f>51000000+41000000+30800000+30000000+200000000+149319186.43</f>
        <v>502119186.43</v>
      </c>
    </row>
    <row r="28" spans="1:7" ht="15" customHeight="1">
      <c r="A28" s="401" t="s">
        <v>759</v>
      </c>
      <c r="D28" s="404"/>
      <c r="G28" s="403">
        <v>33780000</v>
      </c>
    </row>
    <row r="29" spans="1:7" ht="15" customHeight="1">
      <c r="A29" s="401" t="s">
        <v>760</v>
      </c>
      <c r="D29" s="404"/>
      <c r="G29" s="403">
        <v>176470000</v>
      </c>
    </row>
    <row r="30" spans="1:7" ht="15" customHeight="1">
      <c r="A30" s="401" t="s">
        <v>761</v>
      </c>
      <c r="G30" s="403">
        <v>5052208.5</v>
      </c>
    </row>
    <row r="31" spans="1:7" ht="15" customHeight="1">
      <c r="A31" s="401" t="s">
        <v>762</v>
      </c>
      <c r="G31" s="403">
        <v>5548000</v>
      </c>
    </row>
    <row r="32" spans="1:7" ht="15" customHeight="1">
      <c r="A32" s="401" t="s">
        <v>763</v>
      </c>
      <c r="G32" s="403">
        <v>9597252</v>
      </c>
    </row>
    <row r="33" spans="1:7" ht="19.5" customHeight="1">
      <c r="A33" s="401" t="s">
        <v>764</v>
      </c>
      <c r="B33" s="405"/>
      <c r="C33" s="405"/>
      <c r="D33" s="405"/>
      <c r="E33" s="406"/>
      <c r="G33" s="403">
        <v>69609000</v>
      </c>
    </row>
    <row r="34" spans="1:7" ht="19.5" customHeight="1">
      <c r="A34" s="401"/>
      <c r="B34" s="405"/>
      <c r="C34" s="405"/>
      <c r="D34" s="405"/>
      <c r="E34" s="406"/>
      <c r="G34" s="407">
        <f>SUM(G27:G33)</f>
        <v>802175646.9300001</v>
      </c>
    </row>
    <row r="35" spans="1:5" ht="19.5" customHeight="1">
      <c r="A35" s="401"/>
      <c r="B35" s="405"/>
      <c r="C35" s="405"/>
      <c r="D35" s="405"/>
      <c r="E35" s="406"/>
    </row>
    <row r="36" spans="1:5" ht="19.5" customHeight="1">
      <c r="A36" s="401"/>
      <c r="B36" s="405"/>
      <c r="C36" s="405"/>
      <c r="D36" s="405"/>
      <c r="E36" s="406"/>
    </row>
    <row r="37" ht="19.5" customHeight="1">
      <c r="A37" s="401"/>
    </row>
    <row r="38" spans="1:7" ht="19.5" customHeight="1">
      <c r="A38" s="401"/>
      <c r="G38" s="408"/>
    </row>
    <row r="42" spans="1:2" ht="19.5" customHeight="1">
      <c r="A42" s="405"/>
      <c r="B42" s="405"/>
    </row>
  </sheetData>
  <mergeCells count="3">
    <mergeCell ref="A1:D1"/>
    <mergeCell ref="A13:D13"/>
    <mergeCell ref="A26:D2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CE,tučné\&amp;11Tř. 8 - FINANCOVÁNÍ v roce 2005&amp;"Arial CE,obyčejné\&amp;10
( v Kč )&amp;R&amp;"Arial CE,tučné\&amp;11Příloha č. 5</oddHeader>
    <oddFooter>&amp;C16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pane ySplit="1" topLeftCell="BM52" activePane="bottomLeft" state="frozen"/>
      <selection pane="topLeft" activeCell="C33" sqref="C33"/>
      <selection pane="bottomLeft" activeCell="I50" sqref="I50"/>
    </sheetView>
  </sheetViews>
  <sheetFormatPr defaultColWidth="9.00390625" defaultRowHeight="12.75" outlineLevelRow="1" outlineLevelCol="1"/>
  <cols>
    <col min="1" max="1" width="24.00390625" style="374" customWidth="1"/>
    <col min="2" max="2" width="12.00390625" style="374" customWidth="1"/>
    <col min="3" max="3" width="12.00390625" style="419" hidden="1" customWidth="1" outlineLevel="1"/>
    <col min="4" max="4" width="10.25390625" style="419" hidden="1" customWidth="1" outlineLevel="1"/>
    <col min="5" max="5" width="11.625" style="419" customWidth="1" collapsed="1"/>
    <col min="6" max="6" width="12.75390625" style="419" customWidth="1" outlineLevel="1"/>
    <col min="7" max="7" width="5.375" style="419" customWidth="1" outlineLevel="1"/>
    <col min="8" max="8" width="4.375" style="419" hidden="1" customWidth="1"/>
    <col min="9" max="9" width="31.875" style="374" customWidth="1"/>
    <col min="10" max="10" width="13.00390625" style="374" bestFit="1" customWidth="1"/>
    <col min="11" max="11" width="7.75390625" style="420" customWidth="1" collapsed="1"/>
    <col min="12" max="12" width="9.125" style="374" customWidth="1" collapsed="1"/>
    <col min="13" max="13" width="10.00390625" style="374" bestFit="1" customWidth="1"/>
    <col min="14" max="15" width="9.125" style="374" customWidth="1"/>
    <col min="16" max="16" width="9.125" style="374" customWidth="1" collapsed="1"/>
    <col min="17" max="17" width="9.125" style="374" customWidth="1"/>
    <col min="18" max="24" width="9.125" style="374" customWidth="1" collapsed="1"/>
    <col min="25" max="16384" width="9.125" style="374" customWidth="1"/>
  </cols>
  <sheetData>
    <row r="1" spans="1:11" s="413" customFormat="1" ht="39" customHeight="1" thickBot="1">
      <c r="A1" s="409" t="s">
        <v>69</v>
      </c>
      <c r="B1" s="410" t="s">
        <v>1113</v>
      </c>
      <c r="C1" s="411" t="s">
        <v>768</v>
      </c>
      <c r="D1" s="411" t="s">
        <v>47</v>
      </c>
      <c r="E1" s="411" t="s">
        <v>769</v>
      </c>
      <c r="F1" s="411" t="s">
        <v>770</v>
      </c>
      <c r="G1" s="411" t="s">
        <v>771</v>
      </c>
      <c r="H1" s="411"/>
      <c r="I1" s="412" t="s">
        <v>772</v>
      </c>
      <c r="K1" s="414"/>
    </row>
    <row r="2" spans="1:10" ht="12.75" customHeight="1">
      <c r="A2" s="415" t="s">
        <v>773</v>
      </c>
      <c r="B2" s="416">
        <v>8298000</v>
      </c>
      <c r="C2" s="416">
        <v>7083800</v>
      </c>
      <c r="D2" s="417">
        <v>-15000</v>
      </c>
      <c r="E2" s="417">
        <f aca="true" t="shared" si="0" ref="E2:E12">D2+C2</f>
        <v>7068800</v>
      </c>
      <c r="F2" s="417">
        <v>6758233.63</v>
      </c>
      <c r="G2" s="417">
        <f aca="true" t="shared" si="1" ref="G2:G24">F2/E2*100</f>
        <v>95.60651921118153</v>
      </c>
      <c r="H2" s="417"/>
      <c r="I2" s="418"/>
      <c r="J2" s="419"/>
    </row>
    <row r="3" spans="1:10" ht="12.75" customHeight="1">
      <c r="A3" s="415" t="s">
        <v>774</v>
      </c>
      <c r="B3" s="421">
        <v>14455000</v>
      </c>
      <c r="C3" s="421">
        <v>15687670</v>
      </c>
      <c r="D3" s="417">
        <v>392000</v>
      </c>
      <c r="E3" s="417">
        <f t="shared" si="0"/>
        <v>16079670</v>
      </c>
      <c r="F3" s="417">
        <f>89465953-76922833.42+159037.6</f>
        <v>12702157.179999998</v>
      </c>
      <c r="G3" s="417">
        <f t="shared" si="1"/>
        <v>78.99513596983022</v>
      </c>
      <c r="H3" s="417"/>
      <c r="I3" s="418"/>
      <c r="J3" s="419"/>
    </row>
    <row r="4" spans="1:10" ht="12.75" customHeight="1">
      <c r="A4" s="415" t="s">
        <v>775</v>
      </c>
      <c r="B4" s="421">
        <v>4700000</v>
      </c>
      <c r="C4" s="421">
        <v>6268998</v>
      </c>
      <c r="D4" s="417">
        <v>-46000</v>
      </c>
      <c r="E4" s="417">
        <f t="shared" si="0"/>
        <v>6222998</v>
      </c>
      <c r="F4" s="417">
        <f>5966102.58-38620</f>
        <v>5927482.58</v>
      </c>
      <c r="G4" s="417">
        <f t="shared" si="1"/>
        <v>95.25123710468813</v>
      </c>
      <c r="H4" s="417"/>
      <c r="I4" s="418"/>
      <c r="J4" s="419"/>
    </row>
    <row r="5" spans="1:10" ht="12.75" customHeight="1">
      <c r="A5" s="415" t="s">
        <v>776</v>
      </c>
      <c r="B5" s="421">
        <v>100000</v>
      </c>
      <c r="C5" s="421">
        <v>85000</v>
      </c>
      <c r="D5" s="417"/>
      <c r="E5" s="417">
        <f t="shared" si="0"/>
        <v>85000</v>
      </c>
      <c r="F5" s="417">
        <v>83703.52</v>
      </c>
      <c r="G5" s="417">
        <f t="shared" si="1"/>
        <v>98.4747294117647</v>
      </c>
      <c r="H5" s="417"/>
      <c r="I5" s="418"/>
      <c r="J5" s="419"/>
    </row>
    <row r="6" spans="1:10" ht="12.75" customHeight="1">
      <c r="A6" s="415" t="s">
        <v>777</v>
      </c>
      <c r="B6" s="421">
        <f>71655000+6468000</f>
        <v>78123000</v>
      </c>
      <c r="C6" s="421">
        <v>86149146.39</v>
      </c>
      <c r="D6" s="417">
        <f>-3378000+250950</f>
        <v>-3127050</v>
      </c>
      <c r="E6" s="417">
        <f t="shared" si="0"/>
        <v>83022096.39</v>
      </c>
      <c r="F6" s="417">
        <f>1921562.32+92888375.31+1412-22828484.1</f>
        <v>71982865.53</v>
      </c>
      <c r="G6" s="417">
        <f t="shared" si="1"/>
        <v>86.7032617339091</v>
      </c>
      <c r="H6" s="417"/>
      <c r="I6" s="418"/>
      <c r="J6" s="419"/>
    </row>
    <row r="7" spans="1:10" ht="12.75" customHeight="1">
      <c r="A7" s="415" t="s">
        <v>778</v>
      </c>
      <c r="B7" s="416">
        <v>30000</v>
      </c>
      <c r="C7" s="416">
        <v>30000</v>
      </c>
      <c r="D7" s="417"/>
      <c r="E7" s="417">
        <f t="shared" si="0"/>
        <v>30000</v>
      </c>
      <c r="F7" s="417">
        <v>28155</v>
      </c>
      <c r="G7" s="417">
        <f t="shared" si="1"/>
        <v>93.85</v>
      </c>
      <c r="H7" s="417"/>
      <c r="I7" s="418"/>
      <c r="J7" s="419"/>
    </row>
    <row r="8" spans="1:10" ht="12.75" customHeight="1">
      <c r="A8" s="415" t="s">
        <v>83</v>
      </c>
      <c r="B8" s="421">
        <v>269163000</v>
      </c>
      <c r="C8" s="421">
        <v>273166861</v>
      </c>
      <c r="D8" s="417">
        <v>1800000</v>
      </c>
      <c r="E8" s="417">
        <f t="shared" si="0"/>
        <v>274966861</v>
      </c>
      <c r="F8" s="417">
        <v>274760048.88</v>
      </c>
      <c r="G8" s="417">
        <f t="shared" si="1"/>
        <v>99.92478652909377</v>
      </c>
      <c r="H8" s="417"/>
      <c r="I8" s="418"/>
      <c r="J8" s="419"/>
    </row>
    <row r="9" spans="1:10" ht="12.75" customHeight="1">
      <c r="A9" s="415" t="s">
        <v>779</v>
      </c>
      <c r="B9" s="421">
        <v>1240000</v>
      </c>
      <c r="C9" s="421">
        <v>1259300</v>
      </c>
      <c r="D9" s="417">
        <v>0</v>
      </c>
      <c r="E9" s="417">
        <f t="shared" si="0"/>
        <v>1259300</v>
      </c>
      <c r="F9" s="417">
        <v>1227421.78</v>
      </c>
      <c r="G9" s="417">
        <f t="shared" si="1"/>
        <v>97.46857619312317</v>
      </c>
      <c r="H9" s="417"/>
      <c r="I9" s="418"/>
      <c r="J9" s="419"/>
    </row>
    <row r="10" spans="1:10" ht="12.75" customHeight="1">
      <c r="A10" s="415" t="s">
        <v>780</v>
      </c>
      <c r="B10" s="421">
        <v>430000</v>
      </c>
      <c r="C10" s="421">
        <v>430000</v>
      </c>
      <c r="D10" s="417">
        <v>0</v>
      </c>
      <c r="E10" s="417">
        <f t="shared" si="0"/>
        <v>430000</v>
      </c>
      <c r="F10" s="417">
        <v>402899.35</v>
      </c>
      <c r="G10" s="417">
        <f t="shared" si="1"/>
        <v>93.69752325581395</v>
      </c>
      <c r="H10" s="417"/>
      <c r="I10" s="418"/>
      <c r="J10" s="419"/>
    </row>
    <row r="11" spans="1:10" ht="12.75" customHeight="1">
      <c r="A11" s="415" t="s">
        <v>781</v>
      </c>
      <c r="B11" s="421">
        <v>25108000</v>
      </c>
      <c r="C11" s="421">
        <v>25401849.58</v>
      </c>
      <c r="D11" s="417">
        <v>138000</v>
      </c>
      <c r="E11" s="417">
        <f t="shared" si="0"/>
        <v>25539849.58</v>
      </c>
      <c r="F11" s="417">
        <v>23199868.64</v>
      </c>
      <c r="G11" s="417">
        <f t="shared" si="1"/>
        <v>90.83792199844272</v>
      </c>
      <c r="H11" s="417"/>
      <c r="I11" s="418"/>
      <c r="J11" s="419"/>
    </row>
    <row r="12" spans="1:10" ht="12.75" customHeight="1">
      <c r="A12" s="415" t="s">
        <v>782</v>
      </c>
      <c r="B12" s="421">
        <v>20000000</v>
      </c>
      <c r="C12" s="421">
        <v>20021180</v>
      </c>
      <c r="D12" s="417">
        <v>1000000</v>
      </c>
      <c r="E12" s="417">
        <f t="shared" si="0"/>
        <v>21021180</v>
      </c>
      <c r="F12" s="417">
        <v>20745441.47</v>
      </c>
      <c r="G12" s="417">
        <f t="shared" si="1"/>
        <v>98.68828234190468</v>
      </c>
      <c r="H12" s="417"/>
      <c r="I12" s="418"/>
      <c r="J12" s="419"/>
    </row>
    <row r="13" spans="1:10" ht="12.75" customHeight="1">
      <c r="A13" s="418" t="s">
        <v>783</v>
      </c>
      <c r="B13" s="421">
        <f>'[2]Př.9-14-odb.školství'!C334</f>
        <v>144966000</v>
      </c>
      <c r="C13" s="421">
        <f>'[2]Př.9-14-odb.školství'!D334</f>
        <v>147767011.25</v>
      </c>
      <c r="D13" s="421">
        <f>'[2]Př.9-14-odb.školství'!E334</f>
        <v>263040</v>
      </c>
      <c r="E13" s="421">
        <f>'[2]Př.9-14-odb.školství'!F334</f>
        <v>148030051.25</v>
      </c>
      <c r="F13" s="421">
        <v>148000737.22</v>
      </c>
      <c r="G13" s="417">
        <f t="shared" si="1"/>
        <v>99.98019724390252</v>
      </c>
      <c r="H13" s="417"/>
      <c r="I13" s="418"/>
      <c r="J13" s="419"/>
    </row>
    <row r="14" spans="1:10" ht="12.75" customHeight="1">
      <c r="A14" s="418" t="s">
        <v>784</v>
      </c>
      <c r="B14" s="421">
        <f>'[2]Př.9-15-soc. pomoci'!C92</f>
        <v>179762000</v>
      </c>
      <c r="C14" s="421">
        <f>'[2]Př.9-15-soc. pomoci'!D92</f>
        <v>179580955</v>
      </c>
      <c r="D14" s="421">
        <f>'[2]Př.9-15-soc. pomoci'!E92</f>
        <v>0</v>
      </c>
      <c r="E14" s="421">
        <f>'[2]Př.9-15-soc. pomoci'!F92</f>
        <v>179580955</v>
      </c>
      <c r="F14" s="421">
        <v>158153175.31</v>
      </c>
      <c r="G14" s="416">
        <f t="shared" si="1"/>
        <v>88.06789968902883</v>
      </c>
      <c r="H14" s="416"/>
      <c r="I14" s="418"/>
      <c r="J14" s="419"/>
    </row>
    <row r="15" spans="1:10" ht="12.75" customHeight="1">
      <c r="A15" s="418" t="s">
        <v>110</v>
      </c>
      <c r="B15" s="421">
        <f>'[2]Př.9-19-odb.správy'!C129</f>
        <v>257953000</v>
      </c>
      <c r="C15" s="421">
        <f>'[2]Př.9-19-odb.správy'!D129</f>
        <v>273009698</v>
      </c>
      <c r="D15" s="421">
        <f>'[2]Př.9-19-odb.správy'!E129</f>
        <v>703300</v>
      </c>
      <c r="E15" s="421">
        <f>'[2]Př.9-19-odb.správy'!F129</f>
        <v>273712998</v>
      </c>
      <c r="F15" s="421">
        <f>278771652.91-6044472</f>
        <v>272727180.91</v>
      </c>
      <c r="G15" s="416">
        <f t="shared" si="1"/>
        <v>99.63983548563522</v>
      </c>
      <c r="H15" s="416"/>
      <c r="I15" s="418"/>
      <c r="J15" s="419"/>
    </row>
    <row r="16" spans="1:10" ht="12.75" customHeight="1">
      <c r="A16" s="418" t="s">
        <v>785</v>
      </c>
      <c r="B16" s="421">
        <f>'[2]Př.9-20-Městská policie'!C55</f>
        <v>40646000</v>
      </c>
      <c r="C16" s="421">
        <f>'[2]Př.9-20-Městská policie'!D55</f>
        <v>41601327</v>
      </c>
      <c r="D16" s="421">
        <f>'[2]Př.9-20-Městská policie'!E55</f>
        <v>3000</v>
      </c>
      <c r="E16" s="421">
        <f>'[2]Př.9-20-Městská policie'!F55</f>
        <v>41604327</v>
      </c>
      <c r="F16" s="421">
        <v>41704513.62</v>
      </c>
      <c r="G16" s="416">
        <f t="shared" si="1"/>
        <v>100.2408081736306</v>
      </c>
      <c r="H16" s="416"/>
      <c r="I16" s="418"/>
      <c r="J16" s="419"/>
    </row>
    <row r="17" spans="1:10" ht="12.75" customHeight="1">
      <c r="A17" s="418" t="s">
        <v>786</v>
      </c>
      <c r="B17" s="421">
        <f>'[2]Př.9-35-odb.soc.zdravotní'!C233</f>
        <v>16041000</v>
      </c>
      <c r="C17" s="421">
        <f>'[2]Př.9-35-odb.soc.zdravotní'!D233</f>
        <v>16625893.6</v>
      </c>
      <c r="D17" s="421">
        <f>'[2]Př.9-35-odb.soc.zdravotní'!E233</f>
        <v>-209300</v>
      </c>
      <c r="E17" s="421">
        <f>'[2]Př.9-35-odb.soc.zdravotní'!F233</f>
        <v>16416593.6</v>
      </c>
      <c r="F17" s="421">
        <v>15695376.12</v>
      </c>
      <c r="G17" s="416">
        <f t="shared" si="1"/>
        <v>95.606777522957</v>
      </c>
      <c r="H17" s="416"/>
      <c r="I17" s="418"/>
      <c r="J17" s="419"/>
    </row>
    <row r="18" spans="1:10" ht="12.75" customHeight="1">
      <c r="A18" s="418" t="s">
        <v>115</v>
      </c>
      <c r="B18" s="421">
        <f>'[2]Př.9-40-odb.živ.prostř.'!C130</f>
        <v>157101000</v>
      </c>
      <c r="C18" s="421">
        <f>'[2]Př.9-40-odb.živ.prostř.'!D130</f>
        <v>165415323.6</v>
      </c>
      <c r="D18" s="421">
        <f>'[2]Př.9-40-odb.živ.prostř.'!E130</f>
        <v>148008.66</v>
      </c>
      <c r="E18" s="421">
        <f>'[2]Př.9-40-odb.živ.prostř.'!F130</f>
        <v>165563332.26</v>
      </c>
      <c r="F18" s="421">
        <v>164263232.42</v>
      </c>
      <c r="G18" s="416">
        <f t="shared" si="1"/>
        <v>99.2147416808703</v>
      </c>
      <c r="H18" s="416"/>
      <c r="I18" s="418"/>
      <c r="J18" s="419"/>
    </row>
    <row r="19" spans="1:10" ht="12.75" customHeight="1">
      <c r="A19" s="418" t="s">
        <v>787</v>
      </c>
      <c r="B19" s="421">
        <f>'[2]Př.9-41-majetkoprávní odb.'!C74</f>
        <v>25229000</v>
      </c>
      <c r="C19" s="421">
        <f>'[2]Př.9-41-majetkoprávní odb.'!D74</f>
        <v>25941666.4</v>
      </c>
      <c r="D19" s="421">
        <f>'[2]Př.9-41-majetkoprávní odb.'!E74</f>
        <v>0</v>
      </c>
      <c r="E19" s="421">
        <f>'[2]Př.9-41-majetkoprávní odb.'!F74</f>
        <v>25941666.4</v>
      </c>
      <c r="F19" s="421">
        <v>25565992.42</v>
      </c>
      <c r="G19" s="416">
        <f t="shared" si="1"/>
        <v>98.55185100984879</v>
      </c>
      <c r="H19" s="416"/>
      <c r="I19" s="418"/>
      <c r="J19" s="419"/>
    </row>
    <row r="20" spans="1:10" ht="12.75" customHeight="1">
      <c r="A20" s="418" t="s">
        <v>130</v>
      </c>
      <c r="B20" s="421">
        <f>'[2]Př.9-42-odb.ochrany '!C117</f>
        <v>3502000</v>
      </c>
      <c r="C20" s="421">
        <f>'[2]Př.9-42-odb.ochrany '!D117</f>
        <v>3804998</v>
      </c>
      <c r="D20" s="421">
        <f>'[2]Př.9-42-odb.ochrany '!E117</f>
        <v>4300</v>
      </c>
      <c r="E20" s="421">
        <f>'[2]Př.9-42-odb.ochrany '!F117</f>
        <v>3809298</v>
      </c>
      <c r="F20" s="421">
        <v>3712520.65</v>
      </c>
      <c r="G20" s="416">
        <f t="shared" si="1"/>
        <v>97.45944397104138</v>
      </c>
      <c r="H20" s="416"/>
      <c r="I20" s="418"/>
      <c r="J20" s="419"/>
    </row>
    <row r="21" spans="1:10" ht="12.75" customHeight="1" thickBot="1">
      <c r="A21" s="418" t="s">
        <v>134</v>
      </c>
      <c r="B21" s="421">
        <f>'[2]Př.9-43-odb.prodej domů'!C17</f>
        <v>450000</v>
      </c>
      <c r="C21" s="421">
        <f>'[2]Př.9-43-odb.prodej domů'!D17</f>
        <v>19315000</v>
      </c>
      <c r="D21" s="421">
        <f>'[2]Př.9-43-odb.prodej domů'!E17</f>
        <v>0</v>
      </c>
      <c r="E21" s="421">
        <f>'[2]Př.9-43-odb.prodej domů'!F17</f>
        <v>19315000</v>
      </c>
      <c r="F21" s="421">
        <v>19214125.25</v>
      </c>
      <c r="G21" s="416">
        <f t="shared" si="1"/>
        <v>99.47773880403831</v>
      </c>
      <c r="H21" s="422"/>
      <c r="I21" s="418"/>
      <c r="J21" s="419"/>
    </row>
    <row r="22" spans="1:13" ht="19.5" customHeight="1" thickBot="1">
      <c r="A22" s="423" t="s">
        <v>788</v>
      </c>
      <c r="B22" s="424">
        <f>SUM(B2:B21)</f>
        <v>1247297000</v>
      </c>
      <c r="C22" s="424">
        <f>SUM(C2:C21)</f>
        <v>1308645677.82</v>
      </c>
      <c r="D22" s="424">
        <f>SUM(D2:D21)</f>
        <v>1054298.66</v>
      </c>
      <c r="E22" s="424">
        <f>SUM(E2:E21)</f>
        <v>1309699976.48</v>
      </c>
      <c r="F22" s="424">
        <f>SUM(F2:F21)</f>
        <v>1266855131.4800003</v>
      </c>
      <c r="G22" s="424">
        <f t="shared" si="1"/>
        <v>96.7286519226219</v>
      </c>
      <c r="H22" s="424"/>
      <c r="I22" s="425"/>
      <c r="L22" s="426"/>
      <c r="M22" s="419"/>
    </row>
    <row r="23" spans="1:9" ht="12.75" customHeight="1">
      <c r="A23" s="427" t="s">
        <v>789</v>
      </c>
      <c r="B23" s="416">
        <v>23718000</v>
      </c>
      <c r="C23" s="416">
        <v>121945003.2</v>
      </c>
      <c r="D23" s="416">
        <v>0</v>
      </c>
      <c r="E23" s="416">
        <f>SUM(C23:D23)</f>
        <v>121945003.2</v>
      </c>
      <c r="F23" s="416">
        <v>51739464.92</v>
      </c>
      <c r="G23" s="416">
        <f t="shared" si="1"/>
        <v>42.4285239757983</v>
      </c>
      <c r="H23" s="416"/>
      <c r="I23" s="418"/>
    </row>
    <row r="24" spans="1:9" ht="12.75" customHeight="1">
      <c r="A24" s="418" t="s">
        <v>790</v>
      </c>
      <c r="B24" s="416">
        <f>'[2]Př.2-Sumář PO'!C9</f>
        <v>141129000</v>
      </c>
      <c r="C24" s="416">
        <f>'[2]Př.2-Sumář PO'!D9</f>
        <v>164947794.85</v>
      </c>
      <c r="D24" s="416">
        <f>'[2]Př.2-Sumář PO'!E9</f>
        <v>186568</v>
      </c>
      <c r="E24" s="416">
        <f>'[2]Př.2-Sumář PO'!F9</f>
        <v>165134362.85</v>
      </c>
      <c r="F24" s="416">
        <f>'[2]Př.2-Sumář PO'!G9</f>
        <v>165134362.85</v>
      </c>
      <c r="G24" s="416">
        <f t="shared" si="1"/>
        <v>100</v>
      </c>
      <c r="H24" s="416"/>
      <c r="I24" s="418"/>
    </row>
    <row r="25" spans="1:10" ht="12.75" customHeight="1">
      <c r="A25" s="418" t="s">
        <v>791</v>
      </c>
      <c r="B25" s="416">
        <v>0</v>
      </c>
      <c r="C25" s="416">
        <v>-72000000</v>
      </c>
      <c r="D25" s="416">
        <v>0</v>
      </c>
      <c r="E25" s="417">
        <f>C25+D25</f>
        <v>-72000000</v>
      </c>
      <c r="F25" s="416">
        <v>-92888375.31</v>
      </c>
      <c r="G25" s="416">
        <v>0</v>
      </c>
      <c r="H25" s="416"/>
      <c r="I25" s="428"/>
      <c r="J25" s="419">
        <f>E27+E29</f>
        <v>1524779342.53</v>
      </c>
    </row>
    <row r="26" spans="1:10" ht="12.75" customHeight="1">
      <c r="A26" s="418" t="s">
        <v>792</v>
      </c>
      <c r="B26" s="416">
        <v>0</v>
      </c>
      <c r="C26" s="416"/>
      <c r="D26" s="416"/>
      <c r="E26" s="416">
        <v>0</v>
      </c>
      <c r="F26" s="416">
        <v>22828484.1</v>
      </c>
      <c r="G26" s="416">
        <v>0</v>
      </c>
      <c r="H26" s="416"/>
      <c r="I26" s="428" t="s">
        <v>793</v>
      </c>
      <c r="J26" s="420" t="s">
        <v>794</v>
      </c>
    </row>
    <row r="27" spans="1:10" ht="19.5" customHeight="1">
      <c r="A27" s="429" t="s">
        <v>795</v>
      </c>
      <c r="B27" s="430">
        <f>SUM(B22:B25)</f>
        <v>1412144000</v>
      </c>
      <c r="C27" s="430">
        <f>SUM(C22:C25)</f>
        <v>1523538475.87</v>
      </c>
      <c r="D27" s="430">
        <f>SUM(D22:D25)</f>
        <v>1240866.66</v>
      </c>
      <c r="E27" s="430">
        <f>SUM(E22:E25)</f>
        <v>1524779342.53</v>
      </c>
      <c r="F27" s="430">
        <f>SUM(F22:F26)</f>
        <v>1413669068.0400002</v>
      </c>
      <c r="G27" s="430">
        <f>F27/E27*100</f>
        <v>92.71302598409818</v>
      </c>
      <c r="H27" s="430"/>
      <c r="I27" s="431"/>
      <c r="J27" s="419">
        <f>F27+F29</f>
        <v>1496291521.9700003</v>
      </c>
    </row>
    <row r="28" spans="1:9" ht="12.75" customHeight="1">
      <c r="A28" s="418" t="s">
        <v>796</v>
      </c>
      <c r="B28" s="416">
        <v>589894000</v>
      </c>
      <c r="C28" s="416">
        <v>1048587663.33</v>
      </c>
      <c r="D28" s="416">
        <f>10934057.5+7350772.74+15480375.23</f>
        <v>33765205.47</v>
      </c>
      <c r="E28" s="416">
        <f>C28+D28</f>
        <v>1082352868.8</v>
      </c>
      <c r="F28" s="416">
        <v>886338023.63</v>
      </c>
      <c r="G28" s="416">
        <f>F28/E28*100</f>
        <v>81.88993157219412</v>
      </c>
      <c r="H28" s="416"/>
      <c r="I28" s="418" t="s">
        <v>797</v>
      </c>
    </row>
    <row r="29" spans="1:9" ht="12.75" customHeight="1">
      <c r="A29" s="418" t="s">
        <v>798</v>
      </c>
      <c r="B29" s="416">
        <v>0</v>
      </c>
      <c r="C29" s="416"/>
      <c r="D29" s="416"/>
      <c r="E29" s="417">
        <f>C29+D29</f>
        <v>0</v>
      </c>
      <c r="F29" s="416">
        <f>76922833.42-159037.6+38620+5820038.11</f>
        <v>82622453.93</v>
      </c>
      <c r="G29" s="416">
        <v>0</v>
      </c>
      <c r="H29" s="416"/>
      <c r="I29" s="710" t="s">
        <v>799</v>
      </c>
    </row>
    <row r="30" spans="1:9" ht="12.75" customHeight="1">
      <c r="A30" s="418"/>
      <c r="B30" s="416"/>
      <c r="C30" s="416"/>
      <c r="D30" s="416"/>
      <c r="E30" s="416"/>
      <c r="F30" s="416"/>
      <c r="G30" s="416"/>
      <c r="H30" s="416"/>
      <c r="I30" s="710"/>
    </row>
    <row r="31" spans="1:9" ht="12.75" customHeight="1" hidden="1" outlineLevel="1">
      <c r="A31" s="418" t="s">
        <v>800</v>
      </c>
      <c r="B31" s="416">
        <v>0</v>
      </c>
      <c r="C31" s="416">
        <v>0</v>
      </c>
      <c r="D31" s="416">
        <v>0</v>
      </c>
      <c r="E31" s="416">
        <f>SUM(D31:D31)</f>
        <v>0</v>
      </c>
      <c r="F31" s="416">
        <v>0</v>
      </c>
      <c r="G31" s="416">
        <v>0</v>
      </c>
      <c r="H31" s="416"/>
      <c r="I31" s="418"/>
    </row>
    <row r="32" spans="1:9" ht="19.5" customHeight="1" collapsed="1">
      <c r="A32" s="429" t="s">
        <v>801</v>
      </c>
      <c r="B32" s="430">
        <f>SUM(B28:B31)</f>
        <v>589894000</v>
      </c>
      <c r="C32" s="430">
        <f>SUM(C28:C31)</f>
        <v>1048587663.33</v>
      </c>
      <c r="D32" s="430">
        <f>SUM(D28:D31)</f>
        <v>33765205.47</v>
      </c>
      <c r="E32" s="430">
        <f>SUM(E28:E31)</f>
        <v>1082352868.8</v>
      </c>
      <c r="F32" s="430">
        <f>SUM(F28:F31)</f>
        <v>968960477.56</v>
      </c>
      <c r="G32" s="430">
        <f>F32/E32*100</f>
        <v>89.52352836966028</v>
      </c>
      <c r="H32" s="430"/>
      <c r="I32" s="431"/>
    </row>
    <row r="33" spans="1:9" ht="6.75" customHeight="1" thickBot="1">
      <c r="A33" s="432"/>
      <c r="B33" s="433"/>
      <c r="C33" s="433"/>
      <c r="D33" s="433"/>
      <c r="E33" s="433"/>
      <c r="F33" s="433"/>
      <c r="G33" s="433"/>
      <c r="H33" s="433"/>
      <c r="I33" s="418"/>
    </row>
    <row r="34" spans="1:9" ht="19.5" customHeight="1" thickBot="1">
      <c r="A34" s="434" t="s">
        <v>802</v>
      </c>
      <c r="B34" s="435">
        <f>SUM(B27,B32)</f>
        <v>2002038000</v>
      </c>
      <c r="C34" s="435">
        <f>SUM(C27,C32)</f>
        <v>2572126139.2</v>
      </c>
      <c r="D34" s="435">
        <f>SUM(D27,D32)</f>
        <v>35006072.129999995</v>
      </c>
      <c r="E34" s="435">
        <f>SUM(E27,E32)</f>
        <v>2607132211.33</v>
      </c>
      <c r="F34" s="435">
        <f>SUM(F27,F32)</f>
        <v>2382629545.6000004</v>
      </c>
      <c r="G34" s="435">
        <f>F34/E34*100</f>
        <v>91.38890368680337</v>
      </c>
      <c r="H34" s="435"/>
      <c r="I34" s="436"/>
    </row>
    <row r="35" spans="1:9" ht="9.75" customHeight="1">
      <c r="A35" s="418"/>
      <c r="B35" s="416"/>
      <c r="C35" s="416"/>
      <c r="D35" s="416"/>
      <c r="E35" s="416"/>
      <c r="F35" s="416"/>
      <c r="G35" s="416"/>
      <c r="H35" s="416"/>
      <c r="I35" s="418"/>
    </row>
    <row r="36" spans="1:9" ht="12.75" customHeight="1">
      <c r="A36" s="437" t="s">
        <v>803</v>
      </c>
      <c r="B36" s="416"/>
      <c r="C36" s="416"/>
      <c r="D36" s="416"/>
      <c r="E36" s="416"/>
      <c r="F36" s="416"/>
      <c r="G36" s="416"/>
      <c r="H36" s="416"/>
      <c r="I36" s="418"/>
    </row>
    <row r="37" spans="1:9" ht="12.75" customHeight="1">
      <c r="A37" s="418" t="s">
        <v>804</v>
      </c>
      <c r="B37" s="416">
        <v>0</v>
      </c>
      <c r="C37" s="416">
        <v>6496885</v>
      </c>
      <c r="D37" s="416">
        <f>2292935+807432</f>
        <v>3100367</v>
      </c>
      <c r="E37" s="416">
        <f>C37+D37</f>
        <v>9597252</v>
      </c>
      <c r="F37" s="416">
        <v>9597252</v>
      </c>
      <c r="G37" s="416">
        <f>F37/E37*100</f>
        <v>100</v>
      </c>
      <c r="H37" s="416"/>
      <c r="I37" s="711" t="s">
        <v>821</v>
      </c>
    </row>
    <row r="38" spans="1:9" ht="12.75" customHeight="1">
      <c r="A38" s="418"/>
      <c r="B38" s="416"/>
      <c r="C38" s="416"/>
      <c r="D38" s="416"/>
      <c r="E38" s="416"/>
      <c r="F38" s="416"/>
      <c r="G38" s="416"/>
      <c r="H38" s="416"/>
      <c r="I38" s="711"/>
    </row>
    <row r="39" spans="1:9" ht="12.75" customHeight="1">
      <c r="A39" s="418" t="s">
        <v>804</v>
      </c>
      <c r="B39" s="416">
        <v>0</v>
      </c>
      <c r="C39" s="416">
        <v>150000000</v>
      </c>
      <c r="D39" s="416"/>
      <c r="E39" s="416">
        <f>SUM(C39:D39)</f>
        <v>150000000</v>
      </c>
      <c r="F39" s="416">
        <v>149319186.43</v>
      </c>
      <c r="G39" s="416">
        <f>F39/E39*100</f>
        <v>99.54612428666667</v>
      </c>
      <c r="H39" s="416"/>
      <c r="I39" s="428" t="s">
        <v>805</v>
      </c>
    </row>
    <row r="40" spans="1:9" ht="12.75" customHeight="1">
      <c r="A40" s="418" t="s">
        <v>806</v>
      </c>
      <c r="B40" s="416">
        <v>30000000</v>
      </c>
      <c r="C40" s="416">
        <v>30000000</v>
      </c>
      <c r="D40" s="416"/>
      <c r="E40" s="416">
        <f>C40+D40</f>
        <v>30000000</v>
      </c>
      <c r="F40" s="416">
        <v>30000000</v>
      </c>
      <c r="G40" s="416">
        <f>F40/E40*100</f>
        <v>100</v>
      </c>
      <c r="H40" s="416"/>
      <c r="I40" s="418" t="s">
        <v>807</v>
      </c>
    </row>
    <row r="41" spans="1:9" ht="12.75" customHeight="1">
      <c r="A41" s="418" t="s">
        <v>808</v>
      </c>
      <c r="B41" s="416">
        <v>-30000000</v>
      </c>
      <c r="C41" s="416">
        <v>-30000000</v>
      </c>
      <c r="D41" s="416"/>
      <c r="E41" s="416">
        <f>C41+D41</f>
        <v>-30000000</v>
      </c>
      <c r="F41" s="416">
        <v>-30000000</v>
      </c>
      <c r="G41" s="416">
        <f>F41/E41*100</f>
        <v>100</v>
      </c>
      <c r="H41" s="416"/>
      <c r="I41" s="418" t="s">
        <v>809</v>
      </c>
    </row>
    <row r="42" spans="1:9" ht="12.75" customHeight="1">
      <c r="A42" s="418" t="s">
        <v>810</v>
      </c>
      <c r="B42" s="416">
        <v>-74016000</v>
      </c>
      <c r="C42" s="416">
        <v>-74016000</v>
      </c>
      <c r="D42" s="416"/>
      <c r="E42" s="416">
        <f>C42+D42</f>
        <v>-74016000</v>
      </c>
      <c r="F42" s="416">
        <v>-74015900</v>
      </c>
      <c r="G42" s="416">
        <f>F42/E42*100</f>
        <v>99.99986489407695</v>
      </c>
      <c r="H42" s="416"/>
      <c r="I42" s="710" t="s">
        <v>811</v>
      </c>
    </row>
    <row r="43" spans="1:9" ht="12.75" customHeight="1">
      <c r="A43" s="418"/>
      <c r="B43" s="416"/>
      <c r="C43" s="416"/>
      <c r="D43" s="416"/>
      <c r="E43" s="416"/>
      <c r="F43" s="416"/>
      <c r="G43" s="416"/>
      <c r="H43" s="416"/>
      <c r="I43" s="710"/>
    </row>
    <row r="44" spans="1:9" ht="12.75" customHeight="1">
      <c r="A44" s="418"/>
      <c r="B44" s="416"/>
      <c r="C44" s="416"/>
      <c r="D44" s="416"/>
      <c r="E44" s="416"/>
      <c r="F44" s="416"/>
      <c r="G44" s="416"/>
      <c r="H44" s="416"/>
      <c r="I44" s="710"/>
    </row>
    <row r="45" spans="1:9" ht="12.75" customHeight="1">
      <c r="A45" s="418"/>
      <c r="B45" s="416"/>
      <c r="C45" s="416"/>
      <c r="D45" s="416"/>
      <c r="E45" s="416"/>
      <c r="F45" s="416"/>
      <c r="G45" s="416"/>
      <c r="H45" s="416"/>
      <c r="I45" s="710"/>
    </row>
    <row r="46" spans="1:9" ht="12.75" customHeight="1">
      <c r="A46" s="418"/>
      <c r="B46" s="416"/>
      <c r="C46" s="416"/>
      <c r="D46" s="416"/>
      <c r="E46" s="416"/>
      <c r="F46" s="416"/>
      <c r="G46" s="416"/>
      <c r="H46" s="416"/>
      <c r="I46" s="710"/>
    </row>
    <row r="47" spans="1:9" ht="12.75" customHeight="1">
      <c r="A47" s="418" t="s">
        <v>812</v>
      </c>
      <c r="B47" s="416">
        <f>7300000-7300000</f>
        <v>0</v>
      </c>
      <c r="C47" s="416">
        <v>111050775.43</v>
      </c>
      <c r="D47" s="416"/>
      <c r="E47" s="416">
        <f>C47+D47</f>
        <v>111050775.43</v>
      </c>
      <c r="F47" s="416">
        <f>-136853815.03+12103159.93</f>
        <v>-124750655.1</v>
      </c>
      <c r="G47" s="416"/>
      <c r="H47" s="416"/>
      <c r="I47" s="710" t="s">
        <v>813</v>
      </c>
    </row>
    <row r="48" spans="1:9" ht="12.75" customHeight="1">
      <c r="A48" s="418"/>
      <c r="B48" s="416"/>
      <c r="C48" s="416"/>
      <c r="D48" s="416"/>
      <c r="E48" s="416"/>
      <c r="F48" s="416"/>
      <c r="G48" s="416"/>
      <c r="H48" s="416"/>
      <c r="I48" s="710"/>
    </row>
    <row r="49" spans="1:9" ht="12.75" customHeight="1">
      <c r="A49" s="418"/>
      <c r="B49" s="416"/>
      <c r="C49" s="416"/>
      <c r="D49" s="416"/>
      <c r="E49" s="416"/>
      <c r="F49" s="416"/>
      <c r="G49" s="416"/>
      <c r="H49" s="416"/>
      <c r="I49" s="681"/>
    </row>
    <row r="50" spans="1:9" ht="12.75" customHeight="1" thickBot="1">
      <c r="A50" s="418" t="s">
        <v>814</v>
      </c>
      <c r="B50" s="416">
        <v>0</v>
      </c>
      <c r="C50" s="416">
        <v>0</v>
      </c>
      <c r="D50" s="416"/>
      <c r="E50" s="416">
        <f>C50+D50</f>
        <v>0</v>
      </c>
      <c r="F50" s="416">
        <v>-308961.56</v>
      </c>
      <c r="G50" s="416"/>
      <c r="H50" s="416"/>
      <c r="I50" s="428"/>
    </row>
    <row r="51" spans="1:9" ht="12.75" customHeight="1" hidden="1" outlineLevel="1" thickBot="1">
      <c r="A51" s="418" t="s">
        <v>815</v>
      </c>
      <c r="B51" s="416">
        <v>0</v>
      </c>
      <c r="C51" s="416">
        <v>0</v>
      </c>
      <c r="D51" s="416"/>
      <c r="E51" s="416">
        <v>0</v>
      </c>
      <c r="F51" s="416">
        <v>0</v>
      </c>
      <c r="G51" s="416"/>
      <c r="H51" s="416"/>
      <c r="I51" s="428"/>
    </row>
    <row r="52" spans="1:9" ht="19.5" customHeight="1" collapsed="1" thickBot="1">
      <c r="A52" s="438" t="s">
        <v>816</v>
      </c>
      <c r="B52" s="439">
        <f>SUM(B37:B51)</f>
        <v>-74016000</v>
      </c>
      <c r="C52" s="439">
        <f>SUM(C37:C51)</f>
        <v>193531660.43</v>
      </c>
      <c r="D52" s="439">
        <f>SUM(D37:D51)</f>
        <v>3100367</v>
      </c>
      <c r="E52" s="439">
        <f>SUM(E37:E51)</f>
        <v>196632027.43</v>
      </c>
      <c r="F52" s="439">
        <f>SUM(F37:F51)</f>
        <v>-40159078.22999999</v>
      </c>
      <c r="G52" s="439"/>
      <c r="H52" s="439"/>
      <c r="I52" s="439"/>
    </row>
    <row r="53" spans="1:9" ht="12.75" customHeight="1" thickBot="1">
      <c r="A53" s="440"/>
      <c r="B53" s="442"/>
      <c r="C53" s="442"/>
      <c r="D53" s="442"/>
      <c r="E53" s="442"/>
      <c r="F53" s="442"/>
      <c r="G53" s="442"/>
      <c r="H53" s="442"/>
      <c r="I53" s="442"/>
    </row>
    <row r="54" spans="1:9" ht="19.5" customHeight="1" thickBot="1">
      <c r="A54" s="443" t="s">
        <v>817</v>
      </c>
      <c r="B54" s="444">
        <v>2076054000</v>
      </c>
      <c r="C54" s="444">
        <v>2378594478.77</v>
      </c>
      <c r="D54" s="444">
        <f>9454059.16+6971270.74+15480375.23</f>
        <v>31905705.130000003</v>
      </c>
      <c r="E54" s="444">
        <f>C54+D54</f>
        <v>2410500183.9</v>
      </c>
      <c r="F54" s="444">
        <v>2422788623.83</v>
      </c>
      <c r="G54" s="444">
        <f>F54/E54*100</f>
        <v>100.50978796898981</v>
      </c>
      <c r="H54" s="444"/>
      <c r="I54" s="444"/>
    </row>
    <row r="55" spans="1:9" ht="21.75" customHeight="1" thickBot="1">
      <c r="A55" s="445" t="s">
        <v>721</v>
      </c>
      <c r="B55" s="446"/>
      <c r="C55" s="446"/>
      <c r="D55" s="446"/>
      <c r="E55" s="446"/>
      <c r="F55" s="446"/>
      <c r="G55" s="446"/>
      <c r="H55" s="446"/>
      <c r="I55" s="446"/>
    </row>
    <row r="56" spans="1:9" ht="19.5" customHeight="1" thickBot="1">
      <c r="A56" s="443" t="s">
        <v>818</v>
      </c>
      <c r="B56" s="444">
        <f aca="true" t="shared" si="2" ref="B56:G56">B54</f>
        <v>2076054000</v>
      </c>
      <c r="C56" s="444">
        <f t="shared" si="2"/>
        <v>2378594478.77</v>
      </c>
      <c r="D56" s="444">
        <f t="shared" si="2"/>
        <v>31905705.130000003</v>
      </c>
      <c r="E56" s="444">
        <f t="shared" si="2"/>
        <v>2410500183.9</v>
      </c>
      <c r="F56" s="444">
        <f t="shared" si="2"/>
        <v>2422788623.83</v>
      </c>
      <c r="G56" s="444">
        <f t="shared" si="2"/>
        <v>100.50978796898981</v>
      </c>
      <c r="H56" s="444"/>
      <c r="I56" s="444"/>
    </row>
    <row r="57" spans="1:9" ht="19.5" customHeight="1" thickBot="1">
      <c r="A57" s="434" t="s">
        <v>819</v>
      </c>
      <c r="B57" s="435">
        <f aca="true" t="shared" si="3" ref="B57:G57">B34</f>
        <v>2002038000</v>
      </c>
      <c r="C57" s="435">
        <f t="shared" si="3"/>
        <v>2572126139.2</v>
      </c>
      <c r="D57" s="435">
        <f t="shared" si="3"/>
        <v>35006072.129999995</v>
      </c>
      <c r="E57" s="435">
        <f t="shared" si="3"/>
        <v>2607132211.33</v>
      </c>
      <c r="F57" s="435">
        <f t="shared" si="3"/>
        <v>2382629545.6000004</v>
      </c>
      <c r="G57" s="435">
        <f t="shared" si="3"/>
        <v>91.38890368680337</v>
      </c>
      <c r="H57" s="435"/>
      <c r="I57" s="435"/>
    </row>
    <row r="58" spans="1:9" ht="19.5" customHeight="1" thickBot="1">
      <c r="A58" s="438" t="s">
        <v>820</v>
      </c>
      <c r="B58" s="439">
        <f>B57-B56</f>
        <v>-74016000</v>
      </c>
      <c r="C58" s="439">
        <f>C57-C56</f>
        <v>193531660.42999983</v>
      </c>
      <c r="D58" s="439">
        <f>D57-D56</f>
        <v>3100366.9999999925</v>
      </c>
      <c r="E58" s="439">
        <f>E57-E56</f>
        <v>196632027.42999983</v>
      </c>
      <c r="F58" s="439">
        <f>F57-F56</f>
        <v>-40159078.22999954</v>
      </c>
      <c r="G58" s="439"/>
      <c r="H58" s="439"/>
      <c r="I58" s="439"/>
    </row>
    <row r="60" ht="12.75">
      <c r="B60" s="419"/>
    </row>
  </sheetData>
  <mergeCells count="4">
    <mergeCell ref="I42:I46"/>
    <mergeCell ref="I37:I38"/>
    <mergeCell ref="I29:I30"/>
    <mergeCell ref="I47:I49"/>
  </mergeCells>
  <printOptions gridLines="1" horizontalCentered="1"/>
  <pageMargins left="0.1968503937007874" right="0.25" top="0.7874015748031497" bottom="0.71" header="0.3937007874015748" footer="0.3937007874015748"/>
  <pageSetup fitToHeight="1" fitToWidth="1" horizontalDpi="600" verticalDpi="600" orientation="portrait" paperSize="9" scale="93" r:id="rId1"/>
  <headerFooter alignWithMargins="0">
    <oddHeader>&amp;Lv Kč&amp;C&amp;"Arial CE,tučné\&amp;11Rekapitulace příjmů, výdajů a financování roku 2005&amp;"Arial CE,obyčejné\&amp;10
&amp;R&amp;"Arial CE,tučné\&amp;11Příloha č. 6</oddHeader>
    <oddFooter>&amp;C17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C1">
      <pane ySplit="1" topLeftCell="BM14" activePane="bottomLeft" state="frozen"/>
      <selection pane="topLeft" activeCell="C33" sqref="C33"/>
      <selection pane="bottomLeft" activeCell="I4" sqref="I4"/>
    </sheetView>
  </sheetViews>
  <sheetFormatPr defaultColWidth="9.00390625" defaultRowHeight="12.75" outlineLevelCol="1"/>
  <cols>
    <col min="1" max="1" width="18.875" style="165" customWidth="1"/>
    <col min="2" max="2" width="24.625" style="165" customWidth="1"/>
    <col min="3" max="3" width="13.25390625" style="281" customWidth="1"/>
    <col min="4" max="5" width="13.00390625" style="281" hidden="1" customWidth="1" outlineLevel="1"/>
    <col min="6" max="6" width="12.625" style="281" customWidth="1" collapsed="1"/>
    <col min="7" max="7" width="13.375" style="281" customWidth="1" outlineLevel="1"/>
    <col min="8" max="8" width="7.875" style="281" customWidth="1" outlineLevel="1"/>
    <col min="9" max="9" width="45.75390625" style="165" customWidth="1"/>
    <col min="10" max="13" width="9.125" style="173" customWidth="1"/>
    <col min="14" max="27" width="9.125" style="173" customWidth="1" outlineLevel="1"/>
    <col min="28" max="16384" width="9.125" style="173" customWidth="1"/>
  </cols>
  <sheetData>
    <row r="1" spans="1:11" s="451" customFormat="1" ht="48" customHeight="1">
      <c r="A1" s="447" t="s">
        <v>70</v>
      </c>
      <c r="B1" s="448" t="s">
        <v>822</v>
      </c>
      <c r="C1" s="449" t="s">
        <v>1113</v>
      </c>
      <c r="D1" s="449" t="s">
        <v>823</v>
      </c>
      <c r="E1" s="449" t="s">
        <v>824</v>
      </c>
      <c r="F1" s="449" t="s">
        <v>825</v>
      </c>
      <c r="G1" s="449" t="s">
        <v>826</v>
      </c>
      <c r="H1" s="449" t="s">
        <v>827</v>
      </c>
      <c r="I1" s="449" t="s">
        <v>772</v>
      </c>
      <c r="J1" s="449"/>
      <c r="K1" s="450" t="s">
        <v>772</v>
      </c>
    </row>
    <row r="2" spans="1:9" s="456" customFormat="1" ht="12.75" customHeight="1">
      <c r="A2" s="452"/>
      <c r="B2" s="453" t="s">
        <v>865</v>
      </c>
      <c r="C2" s="454">
        <v>0</v>
      </c>
      <c r="D2" s="454">
        <v>63372367.4</v>
      </c>
      <c r="E2" s="454"/>
      <c r="F2" s="454">
        <v>38592331.16</v>
      </c>
      <c r="G2" s="454">
        <v>38592331.16</v>
      </c>
      <c r="H2" s="454">
        <f>G2/F2*100</f>
        <v>100</v>
      </c>
      <c r="I2" s="455" t="s">
        <v>828</v>
      </c>
    </row>
    <row r="3" spans="1:9" s="456" customFormat="1" ht="12.75" customHeight="1">
      <c r="A3" s="452"/>
      <c r="B3" s="453"/>
      <c r="C3" s="454"/>
      <c r="D3" s="454"/>
      <c r="E3" s="454"/>
      <c r="F3" s="454"/>
      <c r="G3" s="454"/>
      <c r="H3" s="454"/>
      <c r="I3" s="451"/>
    </row>
    <row r="4" spans="1:9" s="456" customFormat="1" ht="12.75" customHeight="1">
      <c r="A4" s="452"/>
      <c r="B4" s="453" t="s">
        <v>866</v>
      </c>
      <c r="C4" s="454">
        <v>-7300000</v>
      </c>
      <c r="D4" s="454">
        <v>-15900000</v>
      </c>
      <c r="E4" s="454"/>
      <c r="F4" s="454">
        <v>-7300000</v>
      </c>
      <c r="G4" s="454">
        <v>-7300000</v>
      </c>
      <c r="H4" s="454">
        <f>G4/F4*100</f>
        <v>100</v>
      </c>
      <c r="I4" s="451" t="s">
        <v>829</v>
      </c>
    </row>
    <row r="5" spans="1:9" s="456" customFormat="1" ht="12.75" customHeight="1">
      <c r="A5" s="452"/>
      <c r="B5" s="27"/>
      <c r="C5" s="454"/>
      <c r="D5" s="454"/>
      <c r="E5" s="454"/>
      <c r="F5" s="454"/>
      <c r="G5" s="454"/>
      <c r="H5" s="454"/>
      <c r="I5" s="457"/>
    </row>
    <row r="6" spans="1:9" ht="12.75" customHeight="1">
      <c r="A6" s="458"/>
      <c r="B6" s="459" t="s">
        <v>830</v>
      </c>
      <c r="C6" s="454"/>
      <c r="D6" s="454"/>
      <c r="E6" s="454"/>
      <c r="F6" s="454"/>
      <c r="G6" s="454"/>
      <c r="H6" s="454"/>
      <c r="I6" s="460"/>
    </row>
    <row r="7" spans="1:9" ht="12.75" customHeight="1">
      <c r="A7" s="458"/>
      <c r="B7" s="461" t="s">
        <v>867</v>
      </c>
      <c r="C7" s="454">
        <v>0</v>
      </c>
      <c r="D7" s="454"/>
      <c r="E7" s="454"/>
      <c r="F7" s="454">
        <v>0</v>
      </c>
      <c r="G7" s="454">
        <v>3335556.26</v>
      </c>
      <c r="H7" s="454">
        <v>0</v>
      </c>
      <c r="I7" s="460"/>
    </row>
    <row r="8" spans="1:9" ht="12.75" customHeight="1">
      <c r="A8" s="458"/>
      <c r="B8" s="461" t="s">
        <v>868</v>
      </c>
      <c r="C8" s="454">
        <v>23491000</v>
      </c>
      <c r="D8" s="454">
        <v>25748000</v>
      </c>
      <c r="E8" s="454"/>
      <c r="F8" s="454">
        <v>23491000</v>
      </c>
      <c r="G8" s="454">
        <v>29724071.85</v>
      </c>
      <c r="H8" s="454">
        <f>G8/F8*100</f>
        <v>126.53387190839045</v>
      </c>
      <c r="I8" s="460"/>
    </row>
    <row r="9" spans="1:9" ht="12.75" customHeight="1" thickBot="1">
      <c r="A9" s="458"/>
      <c r="B9" s="458"/>
      <c r="C9" s="454"/>
      <c r="D9" s="454"/>
      <c r="E9" s="454"/>
      <c r="F9" s="454"/>
      <c r="G9" s="454"/>
      <c r="H9" s="454"/>
      <c r="I9" s="460"/>
    </row>
    <row r="10" spans="1:9" s="280" customFormat="1" ht="12.75" customHeight="1" thickBot="1">
      <c r="A10" s="462" t="s">
        <v>831</v>
      </c>
      <c r="B10" s="462"/>
      <c r="C10" s="463">
        <f>+C8+C4</f>
        <v>16191000</v>
      </c>
      <c r="D10" s="463">
        <f>D2+D8+D4</f>
        <v>73220367.4</v>
      </c>
      <c r="E10" s="463">
        <f>E2+E8+E4</f>
        <v>0</v>
      </c>
      <c r="F10" s="463">
        <f>F2+F8+F4</f>
        <v>54783331.16</v>
      </c>
      <c r="G10" s="463">
        <f>SUM(G2:G8)</f>
        <v>64351959.269999996</v>
      </c>
      <c r="H10" s="463">
        <f>G10/F10*100</f>
        <v>117.46631303243298</v>
      </c>
      <c r="I10" s="464"/>
    </row>
    <row r="11" spans="1:9" ht="12.75" customHeight="1">
      <c r="A11" s="459"/>
      <c r="C11" s="465"/>
      <c r="D11" s="466"/>
      <c r="E11" s="466"/>
      <c r="F11" s="466"/>
      <c r="G11" s="466"/>
      <c r="H11" s="466"/>
      <c r="I11" s="460"/>
    </row>
    <row r="12" spans="1:9" ht="12.75" customHeight="1">
      <c r="A12" s="459"/>
      <c r="C12" s="465"/>
      <c r="D12" s="466"/>
      <c r="E12" s="466"/>
      <c r="F12" s="466"/>
      <c r="G12" s="466"/>
      <c r="H12" s="466"/>
      <c r="I12" s="460"/>
    </row>
    <row r="13" spans="1:9" ht="12.75" customHeight="1">
      <c r="A13" s="458"/>
      <c r="B13" s="459" t="s">
        <v>832</v>
      </c>
      <c r="C13" s="465"/>
      <c r="D13" s="466"/>
      <c r="E13" s="466"/>
      <c r="F13" s="466"/>
      <c r="G13" s="466"/>
      <c r="H13" s="466"/>
      <c r="I13" s="459" t="s">
        <v>869</v>
      </c>
    </row>
    <row r="14" spans="1:9" ht="12.75" customHeight="1">
      <c r="A14" s="458"/>
      <c r="B14" s="459"/>
      <c r="C14" s="465"/>
      <c r="D14" s="466"/>
      <c r="E14" s="466"/>
      <c r="F14" s="466"/>
      <c r="G14" s="466"/>
      <c r="H14" s="466"/>
      <c r="I14" s="459"/>
    </row>
    <row r="15" spans="1:9" ht="12.75" customHeight="1">
      <c r="A15" s="461" t="s">
        <v>870</v>
      </c>
      <c r="B15" s="459"/>
      <c r="C15" s="465"/>
      <c r="D15" s="466"/>
      <c r="E15" s="466"/>
      <c r="F15" s="466"/>
      <c r="G15" s="466"/>
      <c r="H15" s="466"/>
      <c r="I15" s="459"/>
    </row>
    <row r="16" spans="1:9" ht="12.75" customHeight="1">
      <c r="A16" s="166"/>
      <c r="B16" s="461" t="s">
        <v>871</v>
      </c>
      <c r="C16" s="454">
        <v>1000</v>
      </c>
      <c r="D16" s="454">
        <v>1000</v>
      </c>
      <c r="E16" s="454"/>
      <c r="F16" s="454">
        <v>1000</v>
      </c>
      <c r="G16" s="454">
        <v>606</v>
      </c>
      <c r="H16" s="454">
        <f>G16/F16*100</f>
        <v>60.6</v>
      </c>
      <c r="I16" s="467"/>
    </row>
    <row r="17" spans="1:9" ht="12.75" customHeight="1">
      <c r="A17" s="166"/>
      <c r="B17" s="461" t="s">
        <v>872</v>
      </c>
      <c r="C17" s="454">
        <v>60000</v>
      </c>
      <c r="D17" s="454">
        <v>40000</v>
      </c>
      <c r="E17" s="454"/>
      <c r="F17" s="454">
        <v>60000</v>
      </c>
      <c r="G17" s="454">
        <v>0</v>
      </c>
      <c r="H17" s="454">
        <f>G17/F17*100</f>
        <v>0</v>
      </c>
      <c r="I17" s="467"/>
    </row>
    <row r="18" spans="1:9" ht="12.75" customHeight="1">
      <c r="A18" s="166"/>
      <c r="B18" s="461"/>
      <c r="C18" s="454"/>
      <c r="D18" s="454"/>
      <c r="E18" s="454"/>
      <c r="F18" s="454"/>
      <c r="G18" s="454"/>
      <c r="H18" s="454"/>
      <c r="I18" s="467"/>
    </row>
    <row r="19" spans="1:9" ht="12.75" customHeight="1">
      <c r="A19" s="468" t="s">
        <v>873</v>
      </c>
      <c r="B19" s="461"/>
      <c r="C19" s="454"/>
      <c r="D19" s="454"/>
      <c r="E19" s="454"/>
      <c r="F19" s="454"/>
      <c r="G19" s="454"/>
      <c r="H19" s="454"/>
      <c r="I19" s="467"/>
    </row>
    <row r="20" spans="1:9" ht="12.75" customHeight="1">
      <c r="A20" s="469" t="s">
        <v>833</v>
      </c>
      <c r="B20" s="461"/>
      <c r="C20" s="454"/>
      <c r="D20" s="454"/>
      <c r="E20" s="454"/>
      <c r="F20" s="454"/>
      <c r="G20" s="454"/>
      <c r="H20" s="454"/>
      <c r="I20" s="467"/>
    </row>
    <row r="21" spans="1:9" ht="12.75" customHeight="1">
      <c r="A21" s="458"/>
      <c r="B21" s="461" t="s">
        <v>874</v>
      </c>
      <c r="C21" s="454">
        <v>750000</v>
      </c>
      <c r="D21" s="454">
        <v>500000</v>
      </c>
      <c r="E21" s="454"/>
      <c r="F21" s="454">
        <v>750000</v>
      </c>
      <c r="G21" s="454">
        <v>960215</v>
      </c>
      <c r="H21" s="454">
        <f>G21/F21*100</f>
        <v>128.02866666666665</v>
      </c>
      <c r="I21" s="470"/>
    </row>
    <row r="22" spans="1:9" ht="12.75" customHeight="1">
      <c r="A22" s="458"/>
      <c r="B22" s="461" t="s">
        <v>875</v>
      </c>
      <c r="C22" s="454">
        <v>15380000</v>
      </c>
      <c r="D22" s="454">
        <v>72679367.4</v>
      </c>
      <c r="E22" s="454"/>
      <c r="F22" s="454">
        <f>C22+F2</f>
        <v>53972331.16</v>
      </c>
      <c r="G22" s="454">
        <v>21626000</v>
      </c>
      <c r="H22" s="454">
        <f>G22/F22*100</f>
        <v>40.06867877522302</v>
      </c>
      <c r="I22" s="471"/>
    </row>
    <row r="23" spans="1:9" ht="12.75" customHeight="1">
      <c r="A23" s="458"/>
      <c r="B23" s="461" t="s">
        <v>876</v>
      </c>
      <c r="C23" s="454">
        <v>0</v>
      </c>
      <c r="D23" s="454"/>
      <c r="E23" s="454"/>
      <c r="F23" s="454">
        <v>0</v>
      </c>
      <c r="G23" s="454">
        <v>1241000</v>
      </c>
      <c r="H23" s="454">
        <v>0</v>
      </c>
      <c r="I23" s="471"/>
    </row>
    <row r="24" spans="1:9" ht="12.75" customHeight="1">
      <c r="A24" s="458"/>
      <c r="B24" s="461" t="s">
        <v>877</v>
      </c>
      <c r="C24" s="454">
        <v>0</v>
      </c>
      <c r="D24" s="454"/>
      <c r="E24" s="454"/>
      <c r="F24" s="454">
        <v>0</v>
      </c>
      <c r="G24" s="454">
        <v>22737450</v>
      </c>
      <c r="H24" s="454">
        <v>0</v>
      </c>
      <c r="I24" s="471"/>
    </row>
    <row r="25" spans="1:9" ht="12.75" customHeight="1">
      <c r="A25" s="458"/>
      <c r="B25" s="472" t="s">
        <v>834</v>
      </c>
      <c r="C25" s="454"/>
      <c r="D25" s="454"/>
      <c r="E25" s="454"/>
      <c r="F25" s="454"/>
      <c r="G25" s="454"/>
      <c r="H25" s="454"/>
      <c r="I25" s="471"/>
    </row>
    <row r="26" spans="1:9" ht="12.75" customHeight="1" thickBot="1">
      <c r="A26" s="458"/>
      <c r="B26" s="472"/>
      <c r="C26" s="454"/>
      <c r="D26" s="454"/>
      <c r="E26" s="454"/>
      <c r="F26" s="454"/>
      <c r="G26" s="454"/>
      <c r="H26" s="454"/>
      <c r="I26" s="473"/>
    </row>
    <row r="27" spans="1:9" s="280" customFormat="1" ht="12.75" customHeight="1" thickBot="1">
      <c r="A27" s="462" t="s">
        <v>835</v>
      </c>
      <c r="B27" s="462"/>
      <c r="C27" s="474">
        <f>C16+C17+C21+C22</f>
        <v>16191000</v>
      </c>
      <c r="D27" s="474">
        <f>D16+D17+D21+D22</f>
        <v>73220367.4</v>
      </c>
      <c r="E27" s="474">
        <f>E16+E17+E21+E22</f>
        <v>0</v>
      </c>
      <c r="F27" s="474">
        <f>F16+F17+F21+F22</f>
        <v>54783331.16</v>
      </c>
      <c r="G27" s="474">
        <f>G16+G17+G21+G22+G23+G24</f>
        <v>46565271</v>
      </c>
      <c r="H27" s="474">
        <f>G27/F27*100</f>
        <v>84.99897690412736</v>
      </c>
      <c r="I27" s="475" t="s">
        <v>836</v>
      </c>
    </row>
    <row r="28" spans="1:9" ht="12.75" customHeight="1">
      <c r="A28" s="458"/>
      <c r="B28" s="472"/>
      <c r="C28" s="476"/>
      <c r="D28" s="476"/>
      <c r="E28" s="476"/>
      <c r="F28" s="476"/>
      <c r="G28" s="476"/>
      <c r="H28" s="476"/>
      <c r="I28" s="477"/>
    </row>
    <row r="30" spans="1:9" ht="9.75" customHeight="1">
      <c r="A30" s="478"/>
      <c r="B30" s="472"/>
      <c r="C30" s="479"/>
      <c r="D30" s="479"/>
      <c r="E30" s="479"/>
      <c r="F30" s="479"/>
      <c r="G30" s="479"/>
      <c r="H30" s="479"/>
      <c r="I30" s="470"/>
    </row>
    <row r="31" spans="3:9" ht="12.75">
      <c r="C31" s="480"/>
      <c r="D31" s="480"/>
      <c r="E31" s="480"/>
      <c r="F31" s="480"/>
      <c r="G31" s="480"/>
      <c r="H31" s="480"/>
      <c r="I31" s="472"/>
    </row>
    <row r="32" spans="3:9" ht="12.75">
      <c r="C32" s="480"/>
      <c r="D32" s="480"/>
      <c r="E32" s="480"/>
      <c r="F32" s="480"/>
      <c r="G32" s="480"/>
      <c r="H32" s="480"/>
      <c r="I32" s="472"/>
    </row>
    <row r="33" spans="3:9" ht="12.75">
      <c r="C33" s="480"/>
      <c r="D33" s="480"/>
      <c r="E33" s="480"/>
      <c r="F33" s="480"/>
      <c r="G33" s="480"/>
      <c r="H33" s="480"/>
      <c r="I33" s="472"/>
    </row>
    <row r="34" spans="3:9" ht="12.75">
      <c r="C34" s="480"/>
      <c r="D34" s="480"/>
      <c r="E34" s="480"/>
      <c r="F34" s="480"/>
      <c r="G34" s="480"/>
      <c r="H34" s="480"/>
      <c r="I34" s="472"/>
    </row>
    <row r="35" spans="3:9" ht="12.75">
      <c r="C35" s="480"/>
      <c r="D35" s="480"/>
      <c r="E35" s="480"/>
      <c r="F35" s="480"/>
      <c r="G35" s="480"/>
      <c r="H35" s="480"/>
      <c r="I35" s="472"/>
    </row>
    <row r="36" spans="3:9" ht="12.75">
      <c r="C36" s="480"/>
      <c r="D36" s="480"/>
      <c r="E36" s="480"/>
      <c r="F36" s="480"/>
      <c r="G36" s="480"/>
      <c r="H36" s="480"/>
      <c r="I36" s="472"/>
    </row>
    <row r="37" spans="3:9" ht="12.75">
      <c r="C37" s="480"/>
      <c r="D37" s="480"/>
      <c r="E37" s="480"/>
      <c r="F37" s="480"/>
      <c r="G37" s="480"/>
      <c r="H37" s="480"/>
      <c r="I37" s="472"/>
    </row>
    <row r="38" spans="3:9" ht="12.75">
      <c r="C38" s="480"/>
      <c r="D38" s="480"/>
      <c r="E38" s="480"/>
      <c r="F38" s="480"/>
      <c r="G38" s="480"/>
      <c r="H38" s="480"/>
      <c r="I38" s="472"/>
    </row>
    <row r="39" spans="3:9" ht="12.75">
      <c r="C39" s="480"/>
      <c r="D39" s="480"/>
      <c r="E39" s="480"/>
      <c r="F39" s="480"/>
      <c r="G39" s="480"/>
      <c r="H39" s="480"/>
      <c r="I39" s="472"/>
    </row>
    <row r="40" ht="12.75">
      <c r="I40" s="472"/>
    </row>
    <row r="41" ht="12.75">
      <c r="I41" s="472"/>
    </row>
    <row r="42" ht="12.75">
      <c r="I42" s="472"/>
    </row>
    <row r="43" ht="12.75">
      <c r="I43" s="472"/>
    </row>
    <row r="44" ht="12.75">
      <c r="I44" s="472"/>
    </row>
    <row r="45" ht="12.75">
      <c r="I45" s="472"/>
    </row>
    <row r="46" ht="12.75">
      <c r="I46" s="472"/>
    </row>
    <row r="47" ht="12.75">
      <c r="I47" s="472"/>
    </row>
    <row r="48" ht="12.75">
      <c r="I48" s="472"/>
    </row>
    <row r="49" ht="12.75">
      <c r="I49" s="472"/>
    </row>
    <row r="50" ht="12.75">
      <c r="I50" s="472"/>
    </row>
    <row r="51" ht="12.75">
      <c r="I51" s="472"/>
    </row>
    <row r="52" ht="12.75">
      <c r="I52" s="472"/>
    </row>
    <row r="53" ht="12.75">
      <c r="I53" s="472"/>
    </row>
    <row r="54" ht="12.75">
      <c r="I54" s="472"/>
    </row>
    <row r="55" ht="12.75">
      <c r="I55" s="472"/>
    </row>
    <row r="56" ht="12.75">
      <c r="I56" s="472"/>
    </row>
    <row r="57" ht="12.75">
      <c r="I57" s="472"/>
    </row>
    <row r="58" ht="12.75">
      <c r="I58" s="472"/>
    </row>
    <row r="59" ht="12.75">
      <c r="I59" s="472"/>
    </row>
    <row r="60" ht="12.75">
      <c r="I60" s="472"/>
    </row>
    <row r="61" ht="12.75">
      <c r="I61" s="472"/>
    </row>
    <row r="62" ht="12.75">
      <c r="I62" s="472"/>
    </row>
    <row r="63" ht="12.75">
      <c r="I63" s="472"/>
    </row>
    <row r="64" ht="12.75">
      <c r="I64" s="472"/>
    </row>
    <row r="65" ht="12.75">
      <c r="I65" s="472"/>
    </row>
    <row r="66" ht="12.75">
      <c r="I66" s="472"/>
    </row>
    <row r="67" ht="12.75">
      <c r="I67" s="472"/>
    </row>
  </sheetData>
  <printOptions gridLines="1" horizontalCentered="1" verticalCentered="1"/>
  <pageMargins left="0.29" right="0.5905511811023623" top="1.1811023622047245" bottom="1.1811023622047245" header="0.7874015748031497" footer="0.7874015748031497"/>
  <pageSetup horizontalDpi="600" verticalDpi="600" orientation="landscape" paperSize="9" r:id="rId1"/>
  <headerFooter alignWithMargins="0">
    <oddHeader>&amp;Lv Kč&amp;C&amp;"Arial CE,tučné\&amp;12Fond rozvoje bydlení  (klasický) - hospodaření k 31. 12. 2005 &amp;R&amp;"Arial CE,tučné\&amp;11Příloha č. 7</oddHeader>
    <oddFooter>&amp;C18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1" topLeftCell="BM11" activePane="bottomLeft" state="frozen"/>
      <selection pane="topLeft" activeCell="I4" sqref="I4"/>
      <selection pane="bottomLeft" activeCell="I4" sqref="I4"/>
    </sheetView>
  </sheetViews>
  <sheetFormatPr defaultColWidth="9.00390625" defaultRowHeight="12.75" outlineLevelCol="1"/>
  <cols>
    <col min="1" max="1" width="19.00390625" style="165" customWidth="1"/>
    <col min="2" max="2" width="26.125" style="165" customWidth="1"/>
    <col min="3" max="3" width="11.25390625" style="281" customWidth="1"/>
    <col min="4" max="4" width="12.625" style="281" hidden="1" customWidth="1" outlineLevel="1"/>
    <col min="5" max="5" width="13.125" style="281" hidden="1" customWidth="1" outlineLevel="1"/>
    <col min="6" max="6" width="12.25390625" style="281" customWidth="1" collapsed="1"/>
    <col min="7" max="7" width="12.25390625" style="281" customWidth="1" outlineLevel="1"/>
    <col min="8" max="8" width="7.25390625" style="281" customWidth="1" outlineLevel="1"/>
    <col min="9" max="9" width="45.625" style="165" customWidth="1"/>
    <col min="10" max="26" width="9.125" style="173" customWidth="1" collapsed="1"/>
    <col min="27" max="16384" width="9.125" style="173" customWidth="1"/>
  </cols>
  <sheetData>
    <row r="1" spans="1:9" s="451" customFormat="1" ht="48" customHeight="1">
      <c r="A1" s="447" t="s">
        <v>70</v>
      </c>
      <c r="B1" s="448" t="s">
        <v>822</v>
      </c>
      <c r="C1" s="449" t="s">
        <v>1113</v>
      </c>
      <c r="D1" s="449" t="s">
        <v>823</v>
      </c>
      <c r="E1" s="449" t="s">
        <v>824</v>
      </c>
      <c r="F1" s="449" t="s">
        <v>837</v>
      </c>
      <c r="G1" s="449" t="s">
        <v>838</v>
      </c>
      <c r="H1" s="449" t="s">
        <v>839</v>
      </c>
      <c r="I1" s="449" t="s">
        <v>772</v>
      </c>
    </row>
    <row r="2" spans="1:9" s="456" customFormat="1" ht="12.75" customHeight="1">
      <c r="A2" s="452"/>
      <c r="B2" s="453" t="s">
        <v>865</v>
      </c>
      <c r="C2" s="454">
        <v>0</v>
      </c>
      <c r="D2" s="454">
        <v>49283985.38</v>
      </c>
      <c r="E2" s="454"/>
      <c r="F2" s="454">
        <v>59634672.04</v>
      </c>
      <c r="G2" s="454">
        <v>59634672.04</v>
      </c>
      <c r="H2" s="454">
        <f>G2/F2*100</f>
        <v>100</v>
      </c>
      <c r="I2" s="455" t="s">
        <v>840</v>
      </c>
    </row>
    <row r="3" spans="1:9" s="456" customFormat="1" ht="12.75" customHeight="1">
      <c r="A3" s="452"/>
      <c r="B3" s="27"/>
      <c r="C3" s="454"/>
      <c r="D3" s="454"/>
      <c r="E3" s="454"/>
      <c r="F3" s="454"/>
      <c r="G3" s="454"/>
      <c r="H3" s="454"/>
      <c r="I3" s="451"/>
    </row>
    <row r="4" spans="1:9" s="456" customFormat="1" ht="12.75" customHeight="1">
      <c r="A4" s="452"/>
      <c r="B4" s="27"/>
      <c r="C4" s="454"/>
      <c r="D4" s="454"/>
      <c r="E4" s="454"/>
      <c r="F4" s="454"/>
      <c r="G4" s="454"/>
      <c r="H4" s="454"/>
      <c r="I4" s="457"/>
    </row>
    <row r="5" spans="1:9" ht="12.75" customHeight="1">
      <c r="A5" s="458"/>
      <c r="B5" s="459" t="s">
        <v>830</v>
      </c>
      <c r="C5" s="454"/>
      <c r="D5" s="454"/>
      <c r="E5" s="454"/>
      <c r="F5" s="454"/>
      <c r="G5" s="454"/>
      <c r="H5" s="454"/>
      <c r="I5" s="460"/>
    </row>
    <row r="6" spans="1:9" ht="12.75" customHeight="1">
      <c r="A6" s="458"/>
      <c r="B6" s="459"/>
      <c r="C6" s="454"/>
      <c r="D6" s="454"/>
      <c r="E6" s="454"/>
      <c r="F6" s="454"/>
      <c r="G6" s="454"/>
      <c r="H6" s="454"/>
      <c r="I6" s="460"/>
    </row>
    <row r="7" spans="1:9" ht="12.75" customHeight="1">
      <c r="A7" s="458"/>
      <c r="B7" s="461" t="s">
        <v>878</v>
      </c>
      <c r="C7" s="454">
        <v>0</v>
      </c>
      <c r="D7" s="454"/>
      <c r="E7" s="454"/>
      <c r="F7" s="454">
        <v>0</v>
      </c>
      <c r="G7" s="454">
        <v>1952320.59</v>
      </c>
      <c r="H7" s="454">
        <v>0</v>
      </c>
      <c r="I7" s="460"/>
    </row>
    <row r="8" spans="1:9" ht="12.75" customHeight="1">
      <c r="A8" s="458"/>
      <c r="B8" s="461" t="s">
        <v>868</v>
      </c>
      <c r="C8" s="454">
        <v>7527000</v>
      </c>
      <c r="D8" s="454">
        <v>7527000</v>
      </c>
      <c r="E8" s="454">
        <v>7527000</v>
      </c>
      <c r="F8" s="454">
        <v>7527000</v>
      </c>
      <c r="G8" s="454">
        <v>6438177.13</v>
      </c>
      <c r="H8" s="454">
        <f>G8/F8*100</f>
        <v>85.53443775740666</v>
      </c>
      <c r="I8" s="460"/>
    </row>
    <row r="9" spans="1:9" ht="12.75" customHeight="1" thickBot="1">
      <c r="A9" s="458"/>
      <c r="B9" s="458"/>
      <c r="C9" s="454"/>
      <c r="D9" s="454"/>
      <c r="E9" s="454"/>
      <c r="F9" s="454"/>
      <c r="G9" s="454"/>
      <c r="H9" s="454"/>
      <c r="I9" s="460"/>
    </row>
    <row r="10" spans="1:9" s="280" customFormat="1" ht="12.75" customHeight="1" thickBot="1">
      <c r="A10" s="462" t="s">
        <v>831</v>
      </c>
      <c r="B10" s="462"/>
      <c r="C10" s="481">
        <f>C2+C8</f>
        <v>7527000</v>
      </c>
      <c r="D10" s="481">
        <f>D2+D8</f>
        <v>56810985.38</v>
      </c>
      <c r="E10" s="481">
        <f>E2+E8</f>
        <v>7527000</v>
      </c>
      <c r="F10" s="481">
        <f>F2+F8</f>
        <v>67161672.03999999</v>
      </c>
      <c r="G10" s="481">
        <f>G2+G8+G7</f>
        <v>68025169.76</v>
      </c>
      <c r="H10" s="482">
        <f>G10/F10*100</f>
        <v>101.2857001527385</v>
      </c>
      <c r="I10" s="483"/>
    </row>
    <row r="11" spans="1:9" ht="12.75" customHeight="1">
      <c r="A11" s="452"/>
      <c r="B11" s="27"/>
      <c r="C11" s="484"/>
      <c r="D11" s="484"/>
      <c r="E11" s="484"/>
      <c r="F11" s="484"/>
      <c r="G11" s="484"/>
      <c r="H11" s="484"/>
      <c r="I11" s="452"/>
    </row>
    <row r="12" spans="1:9" ht="12.75" customHeight="1">
      <c r="A12" s="452"/>
      <c r="B12" s="27"/>
      <c r="C12" s="484"/>
      <c r="D12" s="484"/>
      <c r="E12" s="484"/>
      <c r="F12" s="484"/>
      <c r="G12" s="484"/>
      <c r="H12" s="484"/>
      <c r="I12" s="452"/>
    </row>
    <row r="13" spans="1:9" ht="12.75" customHeight="1">
      <c r="A13" s="458"/>
      <c r="B13" s="459" t="s">
        <v>832</v>
      </c>
      <c r="C13" s="465"/>
      <c r="D13" s="465"/>
      <c r="E13" s="465"/>
      <c r="F13" s="465"/>
      <c r="G13" s="465"/>
      <c r="H13" s="465"/>
      <c r="I13" s="485" t="s">
        <v>841</v>
      </c>
    </row>
    <row r="14" spans="1:9" ht="12.75" customHeight="1">
      <c r="A14" s="461" t="s">
        <v>879</v>
      </c>
      <c r="B14" s="459"/>
      <c r="C14" s="465"/>
      <c r="D14" s="465"/>
      <c r="E14" s="465"/>
      <c r="F14" s="465"/>
      <c r="G14" s="465"/>
      <c r="H14" s="465"/>
      <c r="I14" s="485"/>
    </row>
    <row r="15" spans="1:9" ht="12.75" customHeight="1">
      <c r="A15" s="166"/>
      <c r="B15" s="461" t="s">
        <v>872</v>
      </c>
      <c r="C15" s="454">
        <v>20000</v>
      </c>
      <c r="D15" s="454">
        <v>10000</v>
      </c>
      <c r="E15" s="454"/>
      <c r="F15" s="454">
        <v>20000</v>
      </c>
      <c r="G15" s="454">
        <v>0</v>
      </c>
      <c r="H15" s="454">
        <f>G15/F15*100</f>
        <v>0</v>
      </c>
      <c r="I15" s="467"/>
    </row>
    <row r="16" spans="1:9" ht="12.75" customHeight="1">
      <c r="A16" s="166"/>
      <c r="B16" s="461" t="s">
        <v>871</v>
      </c>
      <c r="C16" s="454">
        <v>1000</v>
      </c>
      <c r="D16" s="454">
        <v>1000</v>
      </c>
      <c r="E16" s="454"/>
      <c r="F16" s="454">
        <f>D16+E16</f>
        <v>1000</v>
      </c>
      <c r="G16" s="454">
        <v>332</v>
      </c>
      <c r="H16" s="454">
        <f>G16/F16*100</f>
        <v>33.2</v>
      </c>
      <c r="I16" s="467"/>
    </row>
    <row r="17" spans="1:9" ht="12.75" customHeight="1">
      <c r="A17" s="166"/>
      <c r="B17" s="461"/>
      <c r="C17" s="454"/>
      <c r="D17" s="454"/>
      <c r="E17" s="454"/>
      <c r="F17" s="454"/>
      <c r="G17" s="454"/>
      <c r="H17" s="454"/>
      <c r="I17" s="467"/>
    </row>
    <row r="18" spans="1:9" ht="12.75" customHeight="1">
      <c r="A18" s="468" t="s">
        <v>873</v>
      </c>
      <c r="B18" s="461"/>
      <c r="C18" s="454"/>
      <c r="D18" s="454"/>
      <c r="E18" s="454"/>
      <c r="F18" s="454"/>
      <c r="G18" s="454"/>
      <c r="H18" s="454"/>
      <c r="I18" s="467"/>
    </row>
    <row r="19" spans="1:9" ht="12.75" customHeight="1">
      <c r="A19" s="469" t="s">
        <v>833</v>
      </c>
      <c r="B19" s="461"/>
      <c r="C19" s="454"/>
      <c r="D19" s="454"/>
      <c r="E19" s="454"/>
      <c r="F19" s="454"/>
      <c r="G19" s="454"/>
      <c r="H19" s="454"/>
      <c r="I19" s="467"/>
    </row>
    <row r="20" spans="1:9" ht="12.75" customHeight="1">
      <c r="A20" s="458"/>
      <c r="B20" s="461" t="s">
        <v>874</v>
      </c>
      <c r="C20" s="454">
        <v>50000</v>
      </c>
      <c r="D20" s="454">
        <v>50000</v>
      </c>
      <c r="E20" s="454"/>
      <c r="F20" s="454">
        <f>D20+E20</f>
        <v>50000</v>
      </c>
      <c r="G20" s="454">
        <v>35962</v>
      </c>
      <c r="H20" s="454">
        <f>G20/F20*100</f>
        <v>71.92399999999999</v>
      </c>
      <c r="I20" s="470"/>
    </row>
    <row r="21" spans="1:9" s="489" customFormat="1" ht="12.75" customHeight="1">
      <c r="A21" s="486"/>
      <c r="B21" s="487" t="s">
        <v>880</v>
      </c>
      <c r="C21" s="454">
        <v>7456000</v>
      </c>
      <c r="D21" s="454">
        <v>57874985.38</v>
      </c>
      <c r="E21" s="454"/>
      <c r="F21" s="454">
        <f>C21+F2</f>
        <v>67090672.04</v>
      </c>
      <c r="G21" s="454">
        <v>0</v>
      </c>
      <c r="H21" s="454">
        <f>G21/F21*100</f>
        <v>0</v>
      </c>
      <c r="I21" s="488" t="s">
        <v>842</v>
      </c>
    </row>
    <row r="22" spans="1:9" ht="12.75" customHeight="1">
      <c r="A22" s="458"/>
      <c r="B22" s="461"/>
      <c r="C22" s="454"/>
      <c r="D22" s="454"/>
      <c r="E22" s="454"/>
      <c r="F22" s="454"/>
      <c r="G22" s="454"/>
      <c r="H22" s="454"/>
      <c r="I22" s="490"/>
    </row>
    <row r="23" spans="1:9" ht="12.75" customHeight="1" thickBot="1">
      <c r="A23" s="458"/>
      <c r="B23" s="472"/>
      <c r="C23" s="454"/>
      <c r="D23" s="454"/>
      <c r="E23" s="454"/>
      <c r="F23" s="454"/>
      <c r="G23" s="454"/>
      <c r="H23" s="454"/>
      <c r="I23" s="473"/>
    </row>
    <row r="24" spans="1:9" s="280" customFormat="1" ht="12.75" customHeight="1" thickBot="1">
      <c r="A24" s="462" t="s">
        <v>835</v>
      </c>
      <c r="B24" s="462"/>
      <c r="C24" s="474">
        <f>C15+C16+C20+C21</f>
        <v>7527000</v>
      </c>
      <c r="D24" s="474">
        <f>D15+D16+D20+D21</f>
        <v>57935985.38</v>
      </c>
      <c r="E24" s="474">
        <f>E15+E16+E20+E21</f>
        <v>0</v>
      </c>
      <c r="F24" s="474">
        <f>F15+F16+F20+F21</f>
        <v>67161672.03999999</v>
      </c>
      <c r="G24" s="474">
        <f>G15+G16+G20+G21</f>
        <v>36294</v>
      </c>
      <c r="H24" s="474">
        <f>G24/F24*100</f>
        <v>0.05403975049695621</v>
      </c>
      <c r="I24" s="475" t="s">
        <v>836</v>
      </c>
    </row>
    <row r="25" spans="3:9" ht="12.75">
      <c r="C25" s="480"/>
      <c r="D25" s="480"/>
      <c r="E25" s="480"/>
      <c r="F25" s="480"/>
      <c r="G25" s="480"/>
      <c r="H25" s="480"/>
      <c r="I25" s="472"/>
    </row>
    <row r="26" spans="3:9" ht="12.75">
      <c r="C26" s="480"/>
      <c r="D26" s="480"/>
      <c r="E26" s="480"/>
      <c r="F26" s="480"/>
      <c r="G26" s="480"/>
      <c r="H26" s="480"/>
      <c r="I26" s="472"/>
    </row>
    <row r="27" spans="1:9" s="493" customFormat="1" ht="12.75">
      <c r="A27" s="491" t="s">
        <v>843</v>
      </c>
      <c r="B27" s="491"/>
      <c r="C27" s="492">
        <f>C24+'Př.7-FRB klasika'!C27</f>
        <v>23718000</v>
      </c>
      <c r="D27" s="492">
        <f>D24+'Př.7-FRB klasika'!D27</f>
        <v>131156352.78</v>
      </c>
      <c r="E27" s="492">
        <f>E24+'Př.7-FRB klasika'!E27</f>
        <v>0</v>
      </c>
      <c r="F27" s="492">
        <f>F24+'Př.7-FRB klasika'!F27</f>
        <v>121945003.19999999</v>
      </c>
      <c r="G27" s="492">
        <f>G24+'Př.7-soc. fond'!D31+'Př.7-FRB klasika'!G27</f>
        <v>51739464.92</v>
      </c>
      <c r="H27" s="492"/>
      <c r="I27" s="461"/>
    </row>
    <row r="28" spans="3:9" ht="12.75">
      <c r="C28" s="480"/>
      <c r="D28" s="480"/>
      <c r="E28" s="480"/>
      <c r="F28" s="480"/>
      <c r="G28" s="480"/>
      <c r="H28" s="480"/>
      <c r="I28" s="472"/>
    </row>
    <row r="29" spans="3:9" ht="12.75">
      <c r="C29" s="480"/>
      <c r="D29" s="480"/>
      <c r="E29" s="480"/>
      <c r="F29" s="480"/>
      <c r="G29" s="480"/>
      <c r="H29" s="480"/>
      <c r="I29" s="472"/>
    </row>
    <row r="30" ht="12.75">
      <c r="I30" s="472"/>
    </row>
    <row r="31" ht="12.75">
      <c r="I31" s="472"/>
    </row>
    <row r="32" ht="12.75">
      <c r="I32" s="472"/>
    </row>
    <row r="33" ht="12.75">
      <c r="I33" s="472"/>
    </row>
    <row r="34" ht="12.75">
      <c r="I34" s="472"/>
    </row>
    <row r="35" ht="12.75">
      <c r="I35" s="472"/>
    </row>
    <row r="36" ht="12.75">
      <c r="I36" s="472"/>
    </row>
    <row r="37" ht="12.75">
      <c r="I37" s="472"/>
    </row>
    <row r="38" ht="12.75">
      <c r="I38" s="472"/>
    </row>
    <row r="39" ht="12.75">
      <c r="I39" s="472"/>
    </row>
    <row r="40" ht="12.75">
      <c r="I40" s="472"/>
    </row>
    <row r="41" ht="12.75">
      <c r="I41" s="472"/>
    </row>
    <row r="42" ht="12.75">
      <c r="I42" s="472"/>
    </row>
    <row r="43" ht="12.75">
      <c r="I43" s="472"/>
    </row>
    <row r="44" ht="12.75">
      <c r="I44" s="472"/>
    </row>
    <row r="45" ht="12.75">
      <c r="I45" s="472"/>
    </row>
    <row r="46" ht="12.75">
      <c r="I46" s="472"/>
    </row>
    <row r="47" ht="12.75">
      <c r="I47" s="472"/>
    </row>
    <row r="48" ht="12.75">
      <c r="I48" s="472"/>
    </row>
    <row r="49" ht="12.75">
      <c r="I49" s="472"/>
    </row>
    <row r="50" ht="12.75">
      <c r="I50" s="472"/>
    </row>
    <row r="51" ht="12.75">
      <c r="I51" s="472"/>
    </row>
    <row r="52" ht="12.75">
      <c r="I52" s="472"/>
    </row>
    <row r="53" ht="12.75">
      <c r="I53" s="472"/>
    </row>
    <row r="54" ht="12.75">
      <c r="I54" s="472"/>
    </row>
    <row r="55" ht="12.75">
      <c r="I55" s="472"/>
    </row>
    <row r="56" ht="12.75">
      <c r="I56" s="472"/>
    </row>
    <row r="57" ht="12.75">
      <c r="I57" s="472"/>
    </row>
  </sheetData>
  <printOptions gridLines="1" horizontalCentered="1" verticalCentered="1"/>
  <pageMargins left="0.34" right="0.5905511811023623" top="1.1811023622047245" bottom="1.1811023622047245" header="0.7874015748031497" footer="0.7874015748031497"/>
  <pageSetup horizontalDpi="600" verticalDpi="600" orientation="landscape" paperSize="9" r:id="rId1"/>
  <headerFooter alignWithMargins="0">
    <oddHeader>&amp;Lv Kč&amp;C&amp;"Arial CE,tučné\&amp;12Fond rozvoje bydlení   (povodňový) - hospodaření k 31. 12. 2005&amp;R&amp;"Arial CE,tučné\&amp;11Příloha č. 7</oddHeader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dcterms:created xsi:type="dcterms:W3CDTF">2006-05-02T13:07:41Z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