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9465" activeTab="0"/>
  </bookViews>
  <sheets>
    <sheet name="OZ-a" sheetId="1" r:id="rId1"/>
    <sheet name="OZ-b" sheetId="2" r:id="rId2"/>
    <sheet name="OZ-c" sheetId="3" r:id="rId3"/>
    <sheet name="ZL-a" sheetId="4" r:id="rId4"/>
    <sheet name="ZL-b" sheetId="5" r:id="rId5"/>
    <sheet name="ZL-c" sheetId="6" r:id="rId6"/>
    <sheet name="ZL-d" sheetId="7" r:id="rId7"/>
    <sheet name="Typy změn" sheetId="8" r:id="rId8"/>
  </sheets>
  <definedNames>
    <definedName name="číselník">'Typy změn'!$A$2:$A$9</definedName>
    <definedName name="_xlnm.Print_Area" localSheetId="0">'OZ-a'!$A$1:$H$33</definedName>
    <definedName name="_xlnm.Print_Area" localSheetId="1">'OZ-b'!$A$1:$H$30</definedName>
    <definedName name="_xlnm.Print_Area" localSheetId="2">'OZ-c'!$A$1:$K$54</definedName>
    <definedName name="_xlnm.Print_Area" localSheetId="3">'ZL-a'!$A$1:$H$34</definedName>
    <definedName name="_xlnm.Print_Area" localSheetId="4">'ZL-b'!$A$1:$H$30</definedName>
    <definedName name="_xlnm.Print_Area" localSheetId="6">'ZL-d'!$B$1:$K$52</definedName>
  </definedNames>
  <calcPr fullCalcOnLoad="1"/>
</workbook>
</file>

<file path=xl/comments1.xml><?xml version="1.0" encoding="utf-8"?>
<comments xmlns="http://schemas.openxmlformats.org/spreadsheetml/2006/main">
  <authors>
    <author>zedja</author>
  </authors>
  <commentList>
    <comment ref="A27" authorId="0">
      <text>
        <r>
          <rPr>
            <sz val="9"/>
            <rFont val="Tahoma"/>
            <family val="2"/>
          </rPr>
          <t>vyber kdo oznámení vydává</t>
        </r>
      </text>
    </comment>
    <comment ref="A8" authorId="0">
      <text>
        <r>
          <rPr>
            <sz val="9"/>
            <rFont val="Tahoma"/>
            <family val="0"/>
          </rPr>
          <t>vyplňuje se u dotovaných akcí</t>
        </r>
      </text>
    </comment>
    <comment ref="G20" authorId="0">
      <text>
        <r>
          <rPr>
            <sz val="9"/>
            <rFont val="Tahoma"/>
            <family val="0"/>
          </rPr>
          <t>částky uvádějte se záporným znaménkem</t>
        </r>
      </text>
    </comment>
    <comment ref="B12" authorId="0">
      <text>
        <r>
          <rPr>
            <sz val="9"/>
            <rFont val="Tahoma"/>
            <family val="0"/>
          </rPr>
          <t>vyber druh VZ</t>
        </r>
      </text>
    </comment>
    <comment ref="C12" authorId="0">
      <text>
        <r>
          <rPr>
            <sz val="9"/>
            <rFont val="Tahoma"/>
            <family val="0"/>
          </rPr>
          <t>vyber volbu zadávacího řízení
VZMR - zakázka malého rozsahu
ZZVZ - zákonná zakázka</t>
        </r>
      </text>
    </comment>
  </commentList>
</comments>
</file>

<file path=xl/comments3.xml><?xml version="1.0" encoding="utf-8"?>
<comments xmlns="http://schemas.openxmlformats.org/spreadsheetml/2006/main">
  <authors>
    <author>skami</author>
  </authors>
  <commentList>
    <comment ref="H14" authorId="0">
      <text>
        <r>
          <rPr>
            <sz val="8"/>
            <rFont val="Tahoma"/>
            <family val="0"/>
          </rPr>
          <t xml:space="preserve">§ 222, odst. 6
max 50 % v součtu víceprací a méněprací v absolutní hodnotě
příklad:
vícepráce = 30 %
méněpráce = (-15 %)
</t>
        </r>
        <r>
          <rPr>
            <b/>
            <sz val="8"/>
            <rFont val="Tahoma"/>
            <family val="2"/>
          </rPr>
          <t>celkem = 45 %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sz val="8"/>
            <rFont val="Tahoma"/>
            <family val="0"/>
          </rPr>
          <t xml:space="preserve">§222, odst. 9
max 30 % v součtu víceprací a méněprací podle
odst. 5 nebo 6.
příklad:
vícepráce podle odst. 5 nebo 6 = 30 %
méněpráce podle odst. 5 nebo 6 = (-15 %)
</t>
        </r>
        <r>
          <rPr>
            <b/>
            <sz val="8"/>
            <rFont val="Tahoma"/>
            <family val="2"/>
          </rPr>
          <t>celkem = 15 %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8"/>
            <rFont val="Tahoma"/>
            <family val="0"/>
          </rPr>
          <t xml:space="preserve">§222, odst. 4 (de minimis)
menší jak </t>
        </r>
        <r>
          <rPr>
            <b/>
            <sz val="8"/>
            <rFont val="Tahoma"/>
            <family val="2"/>
          </rPr>
          <t>X</t>
        </r>
        <r>
          <rPr>
            <sz val="8"/>
            <rFont val="Tahoma"/>
            <family val="0"/>
          </rPr>
          <t xml:space="preserve"> % v součtu víceprací a méněprací v absolutní hodnotě
příklad:
vícepráce = 8 %
méněpráce = (-5 %)
</t>
        </r>
        <r>
          <rPr>
            <b/>
            <sz val="8"/>
            <rFont val="Tahoma"/>
            <family val="2"/>
          </rPr>
          <t>celkem = 13 %</t>
        </r>
        <r>
          <rPr>
            <sz val="8"/>
            <rFont val="Tahoma"/>
            <family val="0"/>
          </rPr>
          <t xml:space="preserve">
X % - pro stavební práce = 15%
X % - pro služby = 10 %</t>
        </r>
      </text>
    </comment>
    <comment ref="G14" authorId="0">
      <text>
        <r>
          <rPr>
            <sz val="8"/>
            <rFont val="Tahoma"/>
            <family val="0"/>
          </rPr>
          <t xml:space="preserve">§ 222, odst. 5 
max 50 % v součtu víceprací a méněprací v absolutní hodnotě
příklad:
vícepráce = 30 %
méněpráce = (-15 %)
</t>
        </r>
        <r>
          <rPr>
            <b/>
            <sz val="8"/>
            <rFont val="Tahoma"/>
            <family val="2"/>
          </rPr>
          <t>celkem = 45 %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zedja</author>
  </authors>
  <commentList>
    <comment ref="A14" authorId="0">
      <text>
        <r>
          <rPr>
            <sz val="9"/>
            <rFont val="Tahoma"/>
            <family val="2"/>
          </rPr>
          <t>vyber kdo změnu vydáv</t>
        </r>
        <r>
          <rPr>
            <sz val="8"/>
            <rFont val="Tahoma"/>
            <family val="0"/>
          </rPr>
          <t>á</t>
        </r>
      </text>
    </comment>
  </commentList>
</comments>
</file>

<file path=xl/comments7.xml><?xml version="1.0" encoding="utf-8"?>
<comments xmlns="http://schemas.openxmlformats.org/spreadsheetml/2006/main">
  <authors>
    <author>skami</author>
  </authors>
  <commentList>
    <comment ref="H14" authorId="0">
      <text>
        <r>
          <rPr>
            <sz val="8"/>
            <rFont val="Tahoma"/>
            <family val="0"/>
          </rPr>
          <t xml:space="preserve">§ 222, odst. 6
max 50 % v součtu víceprací a méněprací v absolutní hodnotě
příklad:
vícepráce = 30 %
méněpráce = (-15 %)
</t>
        </r>
        <r>
          <rPr>
            <b/>
            <sz val="8"/>
            <rFont val="Tahoma"/>
            <family val="2"/>
          </rPr>
          <t>celkem = 45 %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sz val="8"/>
            <rFont val="Tahoma"/>
            <family val="0"/>
          </rPr>
          <t xml:space="preserve">
max 30%</t>
        </r>
      </text>
    </comment>
    <comment ref="I14" authorId="0">
      <text>
        <r>
          <rPr>
            <sz val="8"/>
            <rFont val="Tahoma"/>
            <family val="0"/>
          </rPr>
          <t xml:space="preserve">§222, odst. 9
max 30 % v součtu víceprací a méněprací podle
odst. 5 nebo 6.
příklad:
vícepráce podle odst. 5 nebo 6 = 30 %
méněpráce podle odst. 5 nebo 6 = (-15 %)
</t>
        </r>
        <r>
          <rPr>
            <b/>
            <sz val="8"/>
            <rFont val="Tahoma"/>
            <family val="2"/>
          </rPr>
          <t>celkem = 15 %</t>
        </r>
      </text>
    </comment>
    <comment ref="F14" authorId="0">
      <text>
        <r>
          <rPr>
            <sz val="8"/>
            <rFont val="Tahoma"/>
            <family val="0"/>
          </rPr>
          <t xml:space="preserve">§222, odst. 4 (de minimis)
menší jak X % v součtu víceprací a méněprací v absolutní hodnotě
příklad:
vícepráce = 8 %
méněpráce = (-5 %)
</t>
        </r>
        <r>
          <rPr>
            <b/>
            <sz val="8"/>
            <rFont val="Tahoma"/>
            <family val="2"/>
          </rPr>
          <t>celkem = 13 %</t>
        </r>
        <r>
          <rPr>
            <sz val="8"/>
            <rFont val="Tahoma"/>
            <family val="0"/>
          </rPr>
          <t xml:space="preserve">
X % - pro stavební práce = 15%
X % - pro služby = 10 %</t>
        </r>
      </text>
    </comment>
    <comment ref="G14" authorId="0">
      <text>
        <r>
          <rPr>
            <sz val="8"/>
            <rFont val="Tahoma"/>
            <family val="0"/>
          </rPr>
          <t xml:space="preserve">§ 222, odst. 5
max 50 % v součtu víceprací a méněprací v absolutní hodnotě
příklad:
vícepráce = 30 %
méněpráce = (-15 %)
</t>
        </r>
        <r>
          <rPr>
            <b/>
            <sz val="8"/>
            <rFont val="Tahoma"/>
            <family val="2"/>
          </rPr>
          <t>celkem = 45 %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<sst xmlns="http://schemas.openxmlformats.org/spreadsheetml/2006/main" count="224" uniqueCount="139">
  <si>
    <t>Název akce:</t>
  </si>
  <si>
    <t>Číslo SOD:</t>
  </si>
  <si>
    <t>OZNÁMENÍ ZMĚNY</t>
  </si>
  <si>
    <t>číslo OZ:</t>
  </si>
  <si>
    <t>Zhotovitel:</t>
  </si>
  <si>
    <t>Org:</t>
  </si>
  <si>
    <t>Číslo OZ:</t>
  </si>
  <si>
    <t>Objednatel:</t>
  </si>
  <si>
    <t>Přílohy / počet příloh:</t>
  </si>
  <si>
    <t>Stanovisko TDS:</t>
  </si>
  <si>
    <t>Datum:</t>
  </si>
  <si>
    <t>Podpis:</t>
  </si>
  <si>
    <t>Stanovisko ved. odd. realizace :</t>
  </si>
  <si>
    <t>Stanovisko ved. OI:</t>
  </si>
  <si>
    <t>Převzal:</t>
  </si>
  <si>
    <t xml:space="preserve">Jméno:  </t>
  </si>
  <si>
    <r>
      <t xml:space="preserve">Jméno:  </t>
    </r>
    <r>
      <rPr>
        <b/>
        <sz val="10"/>
        <rFont val="Arial"/>
        <family val="2"/>
      </rPr>
      <t>Ing. Jan Zedek</t>
    </r>
  </si>
  <si>
    <r>
      <t xml:space="preserve">Jméno:  </t>
    </r>
    <r>
      <rPr>
        <b/>
        <sz val="10"/>
        <rFont val="Arial"/>
        <family val="2"/>
      </rPr>
      <t>Ing. Vladimír Michalička</t>
    </r>
  </si>
  <si>
    <t>Popis a zdůvodnění změny:</t>
  </si>
  <si>
    <t>Název projektu:</t>
  </si>
  <si>
    <t>datum:</t>
  </si>
  <si>
    <t>15.6. 23013</t>
  </si>
  <si>
    <t xml:space="preserve">Datum: </t>
  </si>
  <si>
    <t>ZMĚNOVÝ LIST</t>
  </si>
  <si>
    <t>Číslo ZL:</t>
  </si>
  <si>
    <t>číslo ZL:</t>
  </si>
  <si>
    <t>Veškeré práce budou splňovat podmínky smlouvy o dílo a budou provedeny ve stejné úrovni co do jakosti materiálů, provedení apod. tak, jak požaduje nebo předpokládá Dokumentace zakázky pro celé dílo.</t>
  </si>
  <si>
    <t>Nově sjednaná lhůta dokončení díla:</t>
  </si>
  <si>
    <t>P.Č. v SOD</t>
  </si>
  <si>
    <t>Název položky</t>
  </si>
  <si>
    <t>M.J.</t>
  </si>
  <si>
    <t>Množství po změně</t>
  </si>
  <si>
    <t>Méněpráce</t>
  </si>
  <si>
    <t>Celkem bez DPH</t>
  </si>
  <si>
    <t>ZL celkem vč. DPH:</t>
  </si>
  <si>
    <t>Množství změny</t>
  </si>
  <si>
    <t xml:space="preserve">Kód položky </t>
  </si>
  <si>
    <t>Množství dle SOD</t>
  </si>
  <si>
    <t xml:space="preserve">P.Č. </t>
  </si>
  <si>
    <t>Cena změny celkem Kč</t>
  </si>
  <si>
    <t>Cena celkem dle SOD Kč</t>
  </si>
  <si>
    <t>Celková cena po změně Kč</t>
  </si>
  <si>
    <t>Položky dle SOD</t>
  </si>
  <si>
    <t>Jednotková cena dle SOD
Kč</t>
  </si>
  <si>
    <t>méněpráce</t>
  </si>
  <si>
    <t>celkem</t>
  </si>
  <si>
    <t>vícepráce</t>
  </si>
  <si>
    <t>Stanovisko zástupce objednatele ve věcech smluvních:</t>
  </si>
  <si>
    <t>vyplňují se pouze modrá pole !!!</t>
  </si>
  <si>
    <t>Důvod víceprací / méněprací :</t>
  </si>
  <si>
    <t xml:space="preserve">záměr objednatele  </t>
  </si>
  <si>
    <t>výšší moc</t>
  </si>
  <si>
    <t xml:space="preserve">- </t>
  </si>
  <si>
    <t>Jenotková cena dle SOD</t>
  </si>
  <si>
    <t>Jenotková cena dle URS</t>
  </si>
  <si>
    <t>Vícepráce</t>
  </si>
  <si>
    <t xml:space="preserve">Cena celkem  (Kč) </t>
  </si>
  <si>
    <t xml:space="preserve">Dodatečné práce (vícepráce) </t>
  </si>
  <si>
    <t>% z ceny SOD</t>
  </si>
  <si>
    <t>méněpráce*</t>
  </si>
  <si>
    <t>vícepráce*</t>
  </si>
  <si>
    <t>celkem*</t>
  </si>
  <si>
    <t>* jedná se o ceny předpokládané</t>
  </si>
  <si>
    <t>Oznámení změny předáno na PRIP MMOl:</t>
  </si>
  <si>
    <t>Změnový list předán na PRIP MMOl:</t>
  </si>
  <si>
    <t>číslo VZ:</t>
  </si>
  <si>
    <r>
      <t xml:space="preserve">Soupis vydaných oznámení změn (ceny </t>
    </r>
    <r>
      <rPr>
        <b/>
        <u val="single"/>
        <sz val="12"/>
        <rFont val="Arial"/>
        <family val="2"/>
      </rPr>
      <t>bez DPH</t>
    </r>
    <r>
      <rPr>
        <b/>
        <sz val="12"/>
        <rFont val="Arial"/>
        <family val="2"/>
      </rPr>
      <t>):</t>
    </r>
  </si>
  <si>
    <t>Cena dle SOD (bez DPH):</t>
  </si>
  <si>
    <t>Cena po zapracování OZ* (bez DPH)</t>
  </si>
  <si>
    <r>
      <t xml:space="preserve">Kvalifikovaný odhad ceny </t>
    </r>
    <r>
      <rPr>
        <b/>
        <u val="single"/>
        <sz val="11"/>
        <rFont val="Arial"/>
        <family val="2"/>
      </rPr>
      <t>s DPH</t>
    </r>
    <r>
      <rPr>
        <b/>
        <sz val="11"/>
        <rFont val="Arial"/>
        <family val="2"/>
      </rPr>
      <t>:</t>
    </r>
  </si>
  <si>
    <t>Cena méněprací (bez DPH):</t>
  </si>
  <si>
    <t>Cena víceprací / dodatečných prací (bez DPH):</t>
  </si>
  <si>
    <r>
      <t>Výsledná cena změny (</t>
    </r>
    <r>
      <rPr>
        <b/>
        <u val="single"/>
        <sz val="12"/>
        <rFont val="Arial"/>
        <family val="2"/>
      </rPr>
      <t>bez DPH</t>
    </r>
    <r>
      <rPr>
        <b/>
        <sz val="12"/>
        <rFont val="Arial"/>
        <family val="2"/>
      </rPr>
      <t>):</t>
    </r>
  </si>
  <si>
    <t>ceny jsou uváděny bez DPH</t>
  </si>
  <si>
    <r>
      <t>Kvalifikovaný odhad ceny bez</t>
    </r>
    <r>
      <rPr>
        <b/>
        <u val="single"/>
        <sz val="11"/>
        <rFont val="Arial"/>
        <family val="2"/>
      </rPr>
      <t xml:space="preserve"> DPH</t>
    </r>
    <r>
      <rPr>
        <b/>
        <sz val="11"/>
        <rFont val="Arial"/>
        <family val="2"/>
      </rPr>
      <t>:</t>
    </r>
  </si>
  <si>
    <r>
      <t>Výsledná cena změny (</t>
    </r>
    <r>
      <rPr>
        <b/>
        <u val="single"/>
        <sz val="12"/>
        <rFont val="Arial"/>
        <family val="2"/>
      </rPr>
      <t>s DPH</t>
    </r>
    <r>
      <rPr>
        <b/>
        <sz val="12"/>
        <rFont val="Arial"/>
        <family val="2"/>
      </rPr>
      <t>):</t>
    </r>
  </si>
  <si>
    <t>Kontrolu rozpočtu provedl :</t>
  </si>
  <si>
    <t>Jméno:</t>
  </si>
  <si>
    <t xml:space="preserve"> jiné okolnosti</t>
  </si>
  <si>
    <t xml:space="preserve"> chyba PD</t>
  </si>
  <si>
    <t>DPH</t>
  </si>
  <si>
    <t>"množství" uvádějte max. na 3 desetiná místa</t>
  </si>
  <si>
    <t xml:space="preserve">
TDS</t>
  </si>
  <si>
    <t>číslo SO</t>
  </si>
  <si>
    <t>Zajištění fin. krytí / cenový dopad s DPH:</t>
  </si>
  <si>
    <r>
      <t xml:space="preserve">Jméno:  </t>
    </r>
    <r>
      <rPr>
        <b/>
        <sz val="10"/>
        <rFont val="Arial"/>
        <family val="2"/>
      </rPr>
      <t>Mgr. Filip Žáček</t>
    </r>
  </si>
  <si>
    <t>Oznámení vydává: (podpis)</t>
  </si>
  <si>
    <t>Stanovisko projektanta / AD: (podpis)</t>
  </si>
  <si>
    <t>vícepráce:</t>
  </si>
  <si>
    <r>
      <t>méněpráce:</t>
    </r>
    <r>
      <rPr>
        <b/>
        <sz val="12"/>
        <rFont val="Arial"/>
        <family val="2"/>
      </rPr>
      <t xml:space="preserve"> </t>
    </r>
  </si>
  <si>
    <r>
      <t>méněpráce</t>
    </r>
    <r>
      <rPr>
        <b/>
        <sz val="12"/>
        <rFont val="Arial"/>
        <family val="2"/>
      </rPr>
      <t>:</t>
    </r>
  </si>
  <si>
    <t xml:space="preserve">
viz list OZ</t>
  </si>
  <si>
    <t xml:space="preserve">
</t>
  </si>
  <si>
    <t>Číslo SO</t>
  </si>
  <si>
    <t>Změnu vydává:</t>
  </si>
  <si>
    <t xml:space="preserve"> (podpis)</t>
  </si>
  <si>
    <r>
      <t xml:space="preserve">Zhotovitel: </t>
    </r>
    <r>
      <rPr>
        <sz val="11"/>
        <rFont val="Arial"/>
        <family val="2"/>
      </rPr>
      <t>(podpis)</t>
    </r>
    <r>
      <rPr>
        <b/>
        <sz val="11"/>
        <rFont val="Arial"/>
        <family val="2"/>
      </rPr>
      <t xml:space="preserve"> </t>
    </r>
    <r>
      <rPr>
        <sz val="9"/>
        <rFont val="Arial"/>
        <family val="2"/>
      </rPr>
      <t>(nevyžaduje se v případě, že změnu vydává zhotovitel)</t>
    </r>
  </si>
  <si>
    <t>rozpočtem 20xx</t>
  </si>
  <si>
    <t xml:space="preserve">Nacenění víceprací dle čl. 3.2 odst. 3b VOP </t>
  </si>
  <si>
    <t xml:space="preserve">Nacenění víceprací dle čl. 3.2 odst. 3a VOP </t>
  </si>
  <si>
    <t>Stanovisko odd. PRIP :</t>
  </si>
  <si>
    <t>Typ změny závazku</t>
  </si>
  <si>
    <t>de minimis</t>
  </si>
  <si>
    <t>nutná k dokončení</t>
  </si>
  <si>
    <t>chyby projektu</t>
  </si>
  <si>
    <t>musí být za max původní cenu a musí být srovnatelný nebo kvalitnější</t>
  </si>
  <si>
    <t>Započítávat do 50%</t>
  </si>
  <si>
    <t>Typ změny</t>
  </si>
  <si>
    <t xml:space="preserve"> </t>
  </si>
  <si>
    <t>nepředvídané §222, odst. 6</t>
  </si>
  <si>
    <t>dodatečné/nezbytné §222. odst.5</t>
  </si>
  <si>
    <t>odst.9</t>
  </si>
  <si>
    <t>Stavební práce</t>
  </si>
  <si>
    <t>odst. 4</t>
  </si>
  <si>
    <t>ZL č.</t>
  </si>
  <si>
    <t>OZ č.</t>
  </si>
  <si>
    <t>vyhrazené změny  §222. odst.2</t>
  </si>
  <si>
    <t>de minimis  §222. odst.4</t>
  </si>
  <si>
    <t>nahrazení pol. rozp.  §222. odst.7</t>
  </si>
  <si>
    <t>odst. 5</t>
  </si>
  <si>
    <t>odst. 6</t>
  </si>
  <si>
    <t>Odst. 5</t>
  </si>
  <si>
    <t>Odst. 6</t>
  </si>
  <si>
    <t>Odst. 9</t>
  </si>
  <si>
    <t>Cena po zapracování ZL (bez DPH)</t>
  </si>
  <si>
    <t>odst. 9</t>
  </si>
  <si>
    <t>SOD včetně vyhrazených cměn</t>
  </si>
  <si>
    <t>Vyhrazené změny § 222 odst 2: [limit vyhrazených změn v % oproti SOD / skutečná velikost vyhrazených změn]</t>
  </si>
  <si>
    <t>Odst. 7</t>
  </si>
  <si>
    <t>VZ:</t>
  </si>
  <si>
    <t>ZZVZ</t>
  </si>
  <si>
    <t xml:space="preserve">Vyjádření projektanta / AD: </t>
  </si>
  <si>
    <t>změny ve smlouvě bez dopadu do ceny díla</t>
  </si>
  <si>
    <t>změny SOD bez dopadu do ceny</t>
  </si>
  <si>
    <t>změna neschválena</t>
  </si>
  <si>
    <t>z různých důvodů nebyla změna odsouhlasena nebo byla stažena vydavatelem</t>
  </si>
  <si>
    <t>;</t>
  </si>
  <si>
    <r>
      <t xml:space="preserve">Předmět změny: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(dotčený SO)</t>
    </r>
  </si>
  <si>
    <r>
      <t xml:space="preserve">Předmět změny:  </t>
    </r>
    <r>
      <rPr>
        <sz val="10"/>
        <rFont val="Arial"/>
        <family val="2"/>
      </rPr>
      <t>(dotčený SO)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</si>
</sst>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#,##0.00;\-#,##0.00"/>
    <numFmt numFmtId="167" formatCode="#,##0.000;\-#,##0.000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_ ;[Red]\-#,##0.00\ "/>
    <numFmt numFmtId="173" formatCode="#,##0_ ;[Red]\-#,##0\ "/>
    <numFmt numFmtId="174" formatCode="[$-405]d\.\ mmmm\ yyyy"/>
    <numFmt numFmtId="175" formatCode="000\ 00"/>
    <numFmt numFmtId="176" formatCode="#,##0;\-#,##0"/>
    <numFmt numFmtId="177" formatCode="0.0%"/>
    <numFmt numFmtId="178" formatCode="_-* #,##0\ &quot;Kč&quot;_-;\-* #,##0\ &quot;Kč&quot;_-;;_-@_-"/>
    <numFmt numFmtId="179" formatCode="0.0%;\-0.0%"/>
    <numFmt numFmtId="180" formatCode="#,##0.000_ ;[Red]\-#,##0.000\ "/>
    <numFmt numFmtId="181" formatCode="#,##0.00\ [$Kč-405];[Red]\-#,##0.00\ [$Kč-405]"/>
    <numFmt numFmtId="182" formatCode="#,##0\ [$Kč-405];[Red]\-#,##0\ [$Kč-405]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5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sz val="15"/>
      <name val="Arial"/>
      <family val="2"/>
    </font>
    <font>
      <sz val="8"/>
      <name val="Tahoma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Arial CE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E"/>
      <family val="2"/>
    </font>
    <font>
      <sz val="10"/>
      <name val="Arial CE"/>
      <family val="2"/>
    </font>
    <font>
      <sz val="8"/>
      <name val="MS Sans Serif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9"/>
      <name val="Tahoma"/>
      <family val="0"/>
    </font>
    <font>
      <b/>
      <sz val="8"/>
      <name val="Tahoma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u val="single"/>
      <sz val="16"/>
      <color indexed="40"/>
      <name val="Arial"/>
      <family val="2"/>
    </font>
    <font>
      <b/>
      <u val="single"/>
      <sz val="14"/>
      <color indexed="40"/>
      <name val="Arial"/>
      <family val="2"/>
    </font>
    <font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30" fillId="0" borderId="0" applyAlignment="0">
      <protection locked="0"/>
    </xf>
    <xf numFmtId="0" fontId="1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4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11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26" xfId="0" applyFont="1" applyBorder="1" applyAlignment="1">
      <alignment/>
    </xf>
    <xf numFmtId="0" fontId="0" fillId="0" borderId="0" xfId="0" applyAlignment="1">
      <alignment vertical="center"/>
    </xf>
    <xf numFmtId="0" fontId="13" fillId="0" borderId="17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/>
    </xf>
    <xf numFmtId="0" fontId="13" fillId="0" borderId="18" xfId="0" applyFont="1" applyBorder="1" applyAlignment="1">
      <alignment/>
    </xf>
    <xf numFmtId="0" fontId="2" fillId="0" borderId="24" xfId="0" applyFont="1" applyFill="1" applyBorder="1" applyAlignment="1">
      <alignment horizontal="left"/>
    </xf>
    <xf numFmtId="0" fontId="2" fillId="19" borderId="28" xfId="0" applyFont="1" applyFill="1" applyBorder="1" applyAlignment="1">
      <alignment horizontal="center" vertical="center" wrapText="1"/>
    </xf>
    <xf numFmtId="0" fontId="2" fillId="19" borderId="29" xfId="0" applyFont="1" applyFill="1" applyBorder="1" applyAlignment="1">
      <alignment horizontal="center" vertical="center" wrapText="1"/>
    </xf>
    <xf numFmtId="164" fontId="2" fillId="19" borderId="28" xfId="0" applyNumberFormat="1" applyFont="1" applyFill="1" applyBorder="1" applyAlignment="1">
      <alignment horizontal="center" vertical="center" wrapText="1"/>
    </xf>
    <xf numFmtId="164" fontId="2" fillId="19" borderId="29" xfId="0" applyNumberFormat="1" applyFont="1" applyFill="1" applyBorder="1" applyAlignment="1">
      <alignment horizontal="center" vertical="center" wrapText="1"/>
    </xf>
    <xf numFmtId="0" fontId="2" fillId="19" borderId="30" xfId="0" applyFont="1" applyFill="1" applyBorder="1" applyAlignment="1">
      <alignment horizontal="center" vertical="center" wrapText="1"/>
    </xf>
    <xf numFmtId="166" fontId="13" fillId="0" borderId="0" xfId="0" applyNumberFormat="1" applyFont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>
      <alignment horizontal="right" vertical="center"/>
    </xf>
    <xf numFmtId="4" fontId="13" fillId="0" borderId="0" xfId="43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>
      <alignment horizontal="right" vertical="center"/>
    </xf>
    <xf numFmtId="4" fontId="2" fillId="0" borderId="0" xfId="43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49" fontId="2" fillId="0" borderId="28" xfId="0" applyNumberFormat="1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left" vertical="top"/>
      <protection/>
    </xf>
    <xf numFmtId="49" fontId="13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right" vertical="top"/>
    </xf>
    <xf numFmtId="164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65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19" borderId="33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1" fillId="0" borderId="26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2" fillId="0" borderId="26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3" fillId="24" borderId="0" xfId="0" applyFont="1" applyFill="1" applyBorder="1" applyAlignment="1" applyProtection="1">
      <alignment/>
      <protection locked="0"/>
    </xf>
    <xf numFmtId="0" fontId="13" fillId="24" borderId="11" xfId="0" applyFont="1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2" fillId="24" borderId="0" xfId="0" applyFon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14" fontId="6" fillId="24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19" borderId="36" xfId="0" applyFont="1" applyFill="1" applyBorder="1" applyAlignment="1" applyProtection="1">
      <alignment vertical="center"/>
      <protection locked="0"/>
    </xf>
    <xf numFmtId="0" fontId="4" fillId="19" borderId="3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11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24" borderId="10" xfId="0" applyFont="1" applyFill="1" applyBorder="1" applyAlignment="1" applyProtection="1">
      <alignment horizontal="left" vertical="top"/>
      <protection locked="0"/>
    </xf>
    <xf numFmtId="0" fontId="1" fillId="24" borderId="17" xfId="0" applyFont="1" applyFill="1" applyBorder="1" applyAlignment="1" applyProtection="1">
      <alignment vertical="center"/>
      <protection locked="0"/>
    </xf>
    <xf numFmtId="0" fontId="1" fillId="24" borderId="15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2" fillId="0" borderId="37" xfId="0" applyFont="1" applyFill="1" applyBorder="1" applyAlignment="1">
      <alignment horizontal="center" vertical="center" wrapText="1"/>
    </xf>
    <xf numFmtId="172" fontId="2" fillId="0" borderId="38" xfId="0" applyNumberFormat="1" applyFont="1" applyBorder="1" applyAlignment="1">
      <alignment horizontal="right" vertical="center"/>
    </xf>
    <xf numFmtId="172" fontId="2" fillId="0" borderId="39" xfId="0" applyNumberFormat="1" applyFont="1" applyBorder="1" applyAlignment="1">
      <alignment horizontal="right" vertical="center"/>
    </xf>
    <xf numFmtId="172" fontId="2" fillId="0" borderId="40" xfId="0" applyNumberFormat="1" applyFont="1" applyBorder="1" applyAlignment="1">
      <alignment horizontal="right" vertical="center"/>
    </xf>
    <xf numFmtId="172" fontId="2" fillId="0" borderId="16" xfId="43" applyNumberFormat="1" applyFont="1" applyBorder="1" applyAlignment="1">
      <alignment horizontal="right" vertical="center"/>
    </xf>
    <xf numFmtId="172" fontId="2" fillId="0" borderId="28" xfId="0" applyNumberFormat="1" applyFont="1" applyBorder="1" applyAlignment="1" applyProtection="1">
      <alignment horizontal="center" vertical="center"/>
      <protection/>
    </xf>
    <xf numFmtId="172" fontId="2" fillId="0" borderId="29" xfId="0" applyNumberFormat="1" applyFont="1" applyBorder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left" vertical="top"/>
    </xf>
    <xf numFmtId="172" fontId="2" fillId="0" borderId="29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72" fontId="2" fillId="0" borderId="4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1" fillId="0" borderId="36" xfId="0" applyFont="1" applyBorder="1" applyAlignment="1" applyProtection="1">
      <alignment vertical="center"/>
      <protection/>
    </xf>
    <xf numFmtId="0" fontId="11" fillId="0" borderId="34" xfId="0" applyFont="1" applyBorder="1" applyAlignment="1" applyProtection="1">
      <alignment vertical="center"/>
      <protection/>
    </xf>
    <xf numFmtId="4" fontId="3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34" xfId="0" applyBorder="1" applyAlignment="1" applyProtection="1">
      <alignment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Border="1" applyAlignment="1" applyProtection="1">
      <alignment horizontal="right" vertical="center"/>
      <protection/>
    </xf>
    <xf numFmtId="0" fontId="11" fillId="0" borderId="42" xfId="0" applyFont="1" applyBorder="1" applyAlignment="1" applyProtection="1">
      <alignment horizontal="left" vertical="center" indent="1"/>
      <protection/>
    </xf>
    <xf numFmtId="0" fontId="39" fillId="0" borderId="43" xfId="0" applyFont="1" applyBorder="1" applyAlignment="1" applyProtection="1">
      <alignment horizontal="center" vertical="center"/>
      <protection/>
    </xf>
    <xf numFmtId="0" fontId="39" fillId="0" borderId="44" xfId="0" applyFont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172" fontId="11" fillId="0" borderId="29" xfId="0" applyNumberFormat="1" applyFont="1" applyBorder="1" applyAlignment="1" applyProtection="1">
      <alignment horizontal="right" vertical="center" indent="1"/>
      <protection/>
    </xf>
    <xf numFmtId="10" fontId="12" fillId="0" borderId="47" xfId="57" applyNumberFormat="1" applyFont="1" applyBorder="1" applyAlignment="1" applyProtection="1">
      <alignment horizontal="center" vertical="center"/>
      <protection/>
    </xf>
    <xf numFmtId="172" fontId="11" fillId="0" borderId="48" xfId="0" applyNumberFormat="1" applyFont="1" applyBorder="1" applyAlignment="1" applyProtection="1">
      <alignment horizontal="right" vertical="center" indent="1"/>
      <protection/>
    </xf>
    <xf numFmtId="10" fontId="12" fillId="0" borderId="49" xfId="57" applyNumberFormat="1" applyFont="1" applyBorder="1" applyAlignment="1" applyProtection="1">
      <alignment horizontal="center" vertical="center"/>
      <protection/>
    </xf>
    <xf numFmtId="180" fontId="2" fillId="0" borderId="24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7" fillId="0" borderId="15" xfId="0" applyNumberFormat="1" applyFont="1" applyFill="1" applyBorder="1" applyAlignment="1">
      <alignment horizontal="left"/>
    </xf>
    <xf numFmtId="180" fontId="7" fillId="0" borderId="0" xfId="0" applyNumberFormat="1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 horizontal="center"/>
    </xf>
    <xf numFmtId="180" fontId="2" fillId="19" borderId="30" xfId="0" applyNumberFormat="1" applyFont="1" applyFill="1" applyBorder="1" applyAlignment="1">
      <alignment horizontal="center" vertical="center" wrapText="1"/>
    </xf>
    <xf numFmtId="180" fontId="13" fillId="0" borderId="0" xfId="0" applyNumberFormat="1" applyFont="1" applyBorder="1" applyAlignment="1" applyProtection="1">
      <alignment horizontal="right" vertical="center"/>
      <protection/>
    </xf>
    <xf numFmtId="180" fontId="2" fillId="7" borderId="28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7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>
      <alignment horizontal="right" vertical="top"/>
    </xf>
    <xf numFmtId="180" fontId="0" fillId="0" borderId="0" xfId="0" applyNumberFormat="1" applyFont="1" applyAlignment="1">
      <alignment vertical="top"/>
    </xf>
    <xf numFmtId="180" fontId="0" fillId="0" borderId="0" xfId="0" applyNumberFormat="1" applyAlignment="1">
      <alignment/>
    </xf>
    <xf numFmtId="180" fontId="2" fillId="0" borderId="28" xfId="0" applyNumberFormat="1" applyFont="1" applyBorder="1" applyAlignment="1">
      <alignment horizontal="center" vertical="center"/>
    </xf>
    <xf numFmtId="180" fontId="2" fillId="0" borderId="37" xfId="0" applyNumberFormat="1" applyFont="1" applyBorder="1" applyAlignment="1">
      <alignment horizontal="right" vertical="center"/>
    </xf>
    <xf numFmtId="4" fontId="14" fillId="0" borderId="29" xfId="0" applyNumberFormat="1" applyFont="1" applyBorder="1" applyAlignment="1" applyProtection="1">
      <alignment horizontal="left" vertical="top" indent="1"/>
      <protection/>
    </xf>
    <xf numFmtId="4" fontId="13" fillId="0" borderId="30" xfId="0" applyNumberFormat="1" applyFont="1" applyBorder="1" applyAlignment="1" applyProtection="1">
      <alignment horizontal="right" vertical="top" indent="1"/>
      <protection/>
    </xf>
    <xf numFmtId="8" fontId="14" fillId="0" borderId="28" xfId="0" applyNumberFormat="1" applyFont="1" applyBorder="1" applyAlignment="1" applyProtection="1">
      <alignment vertical="top"/>
      <protection/>
    </xf>
    <xf numFmtId="4" fontId="13" fillId="0" borderId="0" xfId="0" applyNumberFormat="1" applyFont="1" applyBorder="1" applyAlignment="1" applyProtection="1">
      <alignment horizontal="right" vertical="top" indent="1"/>
      <protection/>
    </xf>
    <xf numFmtId="0" fontId="13" fillId="0" borderId="0" xfId="0" applyFont="1" applyBorder="1" applyAlignment="1" applyProtection="1">
      <alignment horizontal="right" vertical="top" indent="1"/>
      <protection/>
    </xf>
    <xf numFmtId="168" fontId="13" fillId="0" borderId="0" xfId="43" applyNumberFormat="1" applyFont="1" applyBorder="1" applyAlignment="1" applyProtection="1">
      <alignment horizontal="right" vertical="top"/>
      <protection/>
    </xf>
    <xf numFmtId="0" fontId="13" fillId="0" borderId="29" xfId="0" applyFont="1" applyBorder="1" applyAlignment="1" applyProtection="1">
      <alignment horizontal="left" vertical="top" indent="1"/>
      <protection/>
    </xf>
    <xf numFmtId="0" fontId="13" fillId="0" borderId="30" xfId="0" applyFont="1" applyBorder="1" applyAlignment="1" applyProtection="1">
      <alignment horizontal="right" vertical="top" indent="1"/>
      <protection/>
    </xf>
    <xf numFmtId="168" fontId="14" fillId="0" borderId="28" xfId="0" applyNumberFormat="1" applyFont="1" applyBorder="1" applyAlignment="1" applyProtection="1">
      <alignment horizontal="right" vertical="top"/>
      <protection/>
    </xf>
    <xf numFmtId="168" fontId="13" fillId="0" borderId="28" xfId="0" applyNumberFormat="1" applyFont="1" applyBorder="1" applyAlignment="1" applyProtection="1">
      <alignment horizontal="right" vertical="top"/>
      <protection/>
    </xf>
    <xf numFmtId="0" fontId="14" fillId="0" borderId="29" xfId="0" applyFont="1" applyBorder="1" applyAlignment="1" applyProtection="1">
      <alignment horizontal="left" vertical="top" indent="1"/>
      <protection/>
    </xf>
    <xf numFmtId="0" fontId="14" fillId="0" borderId="30" xfId="0" applyFont="1" applyBorder="1" applyAlignment="1" applyProtection="1">
      <alignment horizontal="right" vertical="top" indent="1"/>
      <protection/>
    </xf>
    <xf numFmtId="0" fontId="2" fillId="0" borderId="0" xfId="0" applyFont="1" applyBorder="1" applyAlignment="1">
      <alignment vertical="top" wrapText="1"/>
    </xf>
    <xf numFmtId="9" fontId="13" fillId="0" borderId="30" xfId="57" applyFont="1" applyBorder="1" applyAlignment="1" applyProtection="1">
      <alignment horizontal="left" vertical="top" indent="1"/>
      <protection locked="0"/>
    </xf>
    <xf numFmtId="0" fontId="1" fillId="24" borderId="10" xfId="0" applyFont="1" applyFill="1" applyBorder="1" applyAlignment="1" applyProtection="1">
      <alignment vertical="center"/>
      <protection locked="0"/>
    </xf>
    <xf numFmtId="0" fontId="3" fillId="24" borderId="0" xfId="0" applyFont="1" applyFill="1" applyBorder="1" applyAlignment="1" applyProtection="1">
      <alignment vertical="center"/>
      <protection locked="0"/>
    </xf>
    <xf numFmtId="0" fontId="1" fillId="24" borderId="0" xfId="0" applyFont="1" applyFill="1" applyBorder="1" applyAlignment="1" applyProtection="1">
      <alignment vertical="center"/>
      <protection locked="0"/>
    </xf>
    <xf numFmtId="0" fontId="1" fillId="24" borderId="11" xfId="0" applyFont="1" applyFill="1" applyBorder="1" applyAlignment="1" applyProtection="1">
      <alignment vertical="center"/>
      <protection locked="0"/>
    </xf>
    <xf numFmtId="0" fontId="2" fillId="0" borderId="30" xfId="0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/>
    </xf>
    <xf numFmtId="172" fontId="2" fillId="0" borderId="0" xfId="0" applyNumberFormat="1" applyFont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top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11" fillId="0" borderId="50" xfId="0" applyFont="1" applyFill="1" applyBorder="1" applyAlignment="1" applyProtection="1">
      <alignment vertical="center"/>
      <protection locked="0"/>
    </xf>
    <xf numFmtId="0" fontId="11" fillId="0" borderId="29" xfId="0" applyFont="1" applyFill="1" applyBorder="1" applyAlignment="1" applyProtection="1">
      <alignment vertical="center"/>
      <protection locked="0"/>
    </xf>
    <xf numFmtId="0" fontId="11" fillId="0" borderId="37" xfId="0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3" fontId="11" fillId="24" borderId="30" xfId="0" applyNumberFormat="1" applyFont="1" applyFill="1" applyBorder="1" applyAlignment="1" applyProtection="1">
      <alignment horizontal="center" vertical="center"/>
      <protection locked="0"/>
    </xf>
    <xf numFmtId="3" fontId="11" fillId="0" borderId="30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1" fillId="24" borderId="10" xfId="0" applyFont="1" applyFill="1" applyBorder="1" applyAlignment="1" applyProtection="1">
      <alignment horizontal="left" vertical="center"/>
      <protection locked="0"/>
    </xf>
    <xf numFmtId="172" fontId="11" fillId="24" borderId="51" xfId="0" applyNumberFormat="1" applyFont="1" applyFill="1" applyBorder="1" applyAlignment="1" applyProtection="1">
      <alignment horizontal="right" vertical="center" indent="1"/>
      <protection locked="0"/>
    </xf>
    <xf numFmtId="10" fontId="12" fillId="0" borderId="52" xfId="57" applyNumberFormat="1" applyFont="1" applyBorder="1" applyAlignment="1" applyProtection="1">
      <alignment horizontal="center" vertical="center"/>
      <protection/>
    </xf>
    <xf numFmtId="172" fontId="11" fillId="0" borderId="14" xfId="0" applyNumberFormat="1" applyFont="1" applyBorder="1" applyAlignment="1" applyProtection="1">
      <alignment horizontal="right" vertical="center" indent="1"/>
      <protection/>
    </xf>
    <xf numFmtId="10" fontId="12" fillId="0" borderId="14" xfId="57" applyNumberFormat="1" applyFont="1" applyBorder="1" applyAlignment="1" applyProtection="1">
      <alignment horizontal="center" vertical="center"/>
      <protection/>
    </xf>
    <xf numFmtId="10" fontId="11" fillId="0" borderId="53" xfId="0" applyNumberFormat="1" applyFont="1" applyFill="1" applyBorder="1" applyAlignment="1" applyProtection="1">
      <alignment horizontal="center" vertical="center"/>
      <protection/>
    </xf>
    <xf numFmtId="172" fontId="11" fillId="0" borderId="53" xfId="0" applyNumberFormat="1" applyFont="1" applyBorder="1" applyAlignment="1" applyProtection="1">
      <alignment horizontal="right" vertical="center" indent="1"/>
      <protection/>
    </xf>
    <xf numFmtId="172" fontId="11" fillId="0" borderId="54" xfId="0" applyNumberFormat="1" applyFont="1" applyBorder="1" applyAlignment="1" applyProtection="1">
      <alignment horizontal="right" vertical="center" indent="1"/>
      <protection/>
    </xf>
    <xf numFmtId="172" fontId="11" fillId="0" borderId="55" xfId="0" applyNumberFormat="1" applyFont="1" applyBorder="1" applyAlignment="1" applyProtection="1">
      <alignment horizontal="right" vertical="center" indent="1"/>
      <protection/>
    </xf>
    <xf numFmtId="0" fontId="1" fillId="24" borderId="18" xfId="0" applyFont="1" applyFill="1" applyBorder="1" applyAlignment="1" applyProtection="1">
      <alignment vertical="center"/>
      <protection locked="0"/>
    </xf>
    <xf numFmtId="10" fontId="12" fillId="0" borderId="56" xfId="57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11" fillId="0" borderId="57" xfId="0" applyFont="1" applyBorder="1" applyAlignment="1" applyProtection="1">
      <alignment horizontal="left" vertical="center" indent="1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58" xfId="0" applyFont="1" applyFill="1" applyBorder="1" applyAlignment="1" applyProtection="1">
      <alignment horizontal="center" vertical="center"/>
      <protection/>
    </xf>
    <xf numFmtId="10" fontId="12" fillId="0" borderId="48" xfId="57" applyNumberFormat="1" applyFont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center" vertical="center"/>
      <protection/>
    </xf>
    <xf numFmtId="10" fontId="12" fillId="0" borderId="44" xfId="57" applyNumberFormat="1" applyFont="1" applyBorder="1" applyAlignment="1" applyProtection="1">
      <alignment horizontal="center" vertical="center"/>
      <protection/>
    </xf>
    <xf numFmtId="172" fontId="11" fillId="0" borderId="44" xfId="0" applyNumberFormat="1" applyFont="1" applyBorder="1" applyAlignment="1" applyProtection="1">
      <alignment horizontal="right" vertical="center" indent="1"/>
      <protection/>
    </xf>
    <xf numFmtId="10" fontId="12" fillId="0" borderId="45" xfId="57" applyNumberFormat="1" applyFont="1" applyBorder="1" applyAlignment="1" applyProtection="1">
      <alignment horizontal="center" vertical="center"/>
      <protection/>
    </xf>
    <xf numFmtId="172" fontId="11" fillId="24" borderId="43" xfId="0" applyNumberFormat="1" applyFont="1" applyFill="1" applyBorder="1" applyAlignment="1" applyProtection="1">
      <alignment horizontal="right" vertical="center" indent="1"/>
      <protection locked="0"/>
    </xf>
    <xf numFmtId="49" fontId="11" fillId="24" borderId="0" xfId="0" applyNumberFormat="1" applyFont="1" applyFill="1" applyBorder="1" applyAlignment="1" applyProtection="1">
      <alignment horizontal="left" vertical="center"/>
      <protection locked="0"/>
    </xf>
    <xf numFmtId="49" fontId="11" fillId="24" borderId="11" xfId="0" applyNumberFormat="1" applyFont="1" applyFill="1" applyBorder="1" applyAlignment="1" applyProtection="1">
      <alignment horizontal="left" vertical="center"/>
      <protection locked="0"/>
    </xf>
    <xf numFmtId="10" fontId="11" fillId="0" borderId="5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0" fontId="11" fillId="0" borderId="59" xfId="57" applyNumberFormat="1" applyFont="1" applyBorder="1" applyAlignment="1" applyProtection="1">
      <alignment horizontal="center" vertical="center"/>
      <protection/>
    </xf>
    <xf numFmtId="0" fontId="3" fillId="24" borderId="24" xfId="0" applyFont="1" applyFill="1" applyBorder="1" applyAlignment="1" applyProtection="1">
      <alignment vertical="center"/>
      <protection locked="0"/>
    </xf>
    <xf numFmtId="0" fontId="3" fillId="24" borderId="27" xfId="0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vertical="center"/>
      <protection locked="0"/>
    </xf>
    <xf numFmtId="49" fontId="11" fillId="24" borderId="0" xfId="0" applyNumberFormat="1" applyFont="1" applyFill="1" applyBorder="1" applyAlignment="1" applyProtection="1">
      <alignment vertical="center"/>
      <protection locked="0"/>
    </xf>
    <xf numFmtId="49" fontId="11" fillId="24" borderId="11" xfId="0" applyNumberFormat="1" applyFont="1" applyFill="1" applyBorder="1" applyAlignment="1" applyProtection="1">
      <alignment vertical="center"/>
      <protection locked="0"/>
    </xf>
    <xf numFmtId="0" fontId="11" fillId="24" borderId="15" xfId="0" applyFont="1" applyFill="1" applyBorder="1" applyAlignment="1" applyProtection="1">
      <alignment vertical="center"/>
      <protection locked="0"/>
    </xf>
    <xf numFmtId="0" fontId="11" fillId="24" borderId="18" xfId="0" applyFont="1" applyFill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4" fontId="47" fillId="0" borderId="0" xfId="0" applyNumberFormat="1" applyFont="1" applyBorder="1" applyAlignment="1" applyProtection="1">
      <alignment horizontal="right" vertical="center"/>
      <protection/>
    </xf>
    <xf numFmtId="10" fontId="12" fillId="0" borderId="14" xfId="57" applyNumberFormat="1" applyFont="1" applyFill="1" applyBorder="1" applyAlignment="1" applyProtection="1">
      <alignment horizontal="right" vertical="center" indent="1"/>
      <protection/>
    </xf>
    <xf numFmtId="10" fontId="12" fillId="0" borderId="48" xfId="57" applyNumberFormat="1" applyFont="1" applyFill="1" applyBorder="1" applyAlignment="1" applyProtection="1">
      <alignment horizontal="right" vertical="center" indent="1"/>
      <protection/>
    </xf>
    <xf numFmtId="10" fontId="12" fillId="0" borderId="56" xfId="57" applyNumberFormat="1" applyFont="1" applyFill="1" applyBorder="1" applyAlignment="1" applyProtection="1">
      <alignment horizontal="right" vertical="center" indent="1"/>
      <protection/>
    </xf>
    <xf numFmtId="0" fontId="11" fillId="0" borderId="60" xfId="0" applyFont="1" applyFill="1" applyBorder="1" applyAlignment="1" applyProtection="1">
      <alignment horizontal="center" vertical="center"/>
      <protection/>
    </xf>
    <xf numFmtId="0" fontId="11" fillId="0" borderId="61" xfId="0" applyFont="1" applyFill="1" applyBorder="1" applyAlignment="1" applyProtection="1">
      <alignment horizontal="center" vertical="center"/>
      <protection/>
    </xf>
    <xf numFmtId="0" fontId="48" fillId="24" borderId="62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/>
    </xf>
    <xf numFmtId="0" fontId="48" fillId="0" borderId="62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indent="1"/>
      <protection/>
    </xf>
    <xf numFmtId="0" fontId="2" fillId="0" borderId="15" xfId="0" applyFont="1" applyBorder="1" applyAlignment="1" applyProtection="1">
      <alignment horizontal="left" indent="1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10" fontId="12" fillId="0" borderId="44" xfId="57" applyNumberFormat="1" applyFont="1" applyFill="1" applyBorder="1" applyAlignment="1" applyProtection="1">
      <alignment horizontal="right" vertical="center" indent="1"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9" fontId="0" fillId="0" borderId="0" xfId="57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0" fontId="0" fillId="24" borderId="0" xfId="0" applyFill="1" applyBorder="1" applyAlignment="1" applyProtection="1">
      <alignment vertical="center"/>
      <protection locked="0"/>
    </xf>
    <xf numFmtId="0" fontId="49" fillId="0" borderId="0" xfId="0" applyFont="1" applyAlignment="1" applyProtection="1">
      <alignment/>
      <protection locked="0"/>
    </xf>
    <xf numFmtId="0" fontId="0" fillId="0" borderId="24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1" fillId="2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3" fillId="24" borderId="24" xfId="0" applyNumberFormat="1" applyFont="1" applyFill="1" applyBorder="1" applyAlignment="1" applyProtection="1">
      <alignment horizontal="left" vertical="center"/>
      <protection locked="0"/>
    </xf>
    <xf numFmtId="0" fontId="3" fillId="2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>
      <alignment horizontal="left"/>
    </xf>
    <xf numFmtId="0" fontId="11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indent="1"/>
      <protection/>
    </xf>
    <xf numFmtId="0" fontId="7" fillId="24" borderId="16" xfId="0" applyFont="1" applyFill="1" applyBorder="1" applyAlignment="1" applyProtection="1">
      <alignment horizontal="left" vertical="center"/>
      <protection locked="0"/>
    </xf>
    <xf numFmtId="0" fontId="7" fillId="24" borderId="58" xfId="0" applyFont="1" applyFill="1" applyBorder="1" applyAlignment="1" applyProtection="1">
      <alignment horizontal="left" vertical="center"/>
      <protection locked="0"/>
    </xf>
    <xf numFmtId="0" fontId="7" fillId="24" borderId="63" xfId="0" applyFont="1" applyFill="1" applyBorder="1" applyAlignment="1" applyProtection="1">
      <alignment horizontal="left" vertical="center"/>
      <protection locked="0"/>
    </xf>
    <xf numFmtId="0" fontId="12" fillId="24" borderId="0" xfId="0" applyFont="1" applyFill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58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50" fillId="0" borderId="0" xfId="0" applyFont="1" applyAlignment="1" applyProtection="1">
      <alignment horizontal="right"/>
      <protection/>
    </xf>
    <xf numFmtId="172" fontId="0" fillId="0" borderId="0" xfId="0" applyNumberFormat="1" applyAlignment="1" applyProtection="1">
      <alignment horizontal="right" vertical="center"/>
      <protection/>
    </xf>
    <xf numFmtId="0" fontId="39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172" fontId="0" fillId="0" borderId="0" xfId="0" applyNumberFormat="1" applyAlignment="1" applyProtection="1">
      <alignment horizontal="right"/>
      <protection/>
    </xf>
    <xf numFmtId="0" fontId="11" fillId="0" borderId="57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172" fontId="0" fillId="0" borderId="0" xfId="0" applyNumberFormat="1" applyAlignment="1" applyProtection="1">
      <alignment/>
      <protection/>
    </xf>
    <xf numFmtId="0" fontId="11" fillId="0" borderId="50" xfId="0" applyFont="1" applyBorder="1" applyAlignment="1" applyProtection="1">
      <alignment vertical="center"/>
      <protection/>
    </xf>
    <xf numFmtId="0" fontId="11" fillId="0" borderId="37" xfId="0" applyFont="1" applyBorder="1" applyAlignment="1" applyProtection="1">
      <alignment vertical="center"/>
      <protection/>
    </xf>
    <xf numFmtId="4" fontId="3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/>
      <protection/>
    </xf>
    <xf numFmtId="9" fontId="3" fillId="24" borderId="28" xfId="57" applyFont="1" applyFill="1" applyBorder="1" applyAlignment="1" applyProtection="1">
      <alignment horizontal="center" vertical="center"/>
      <protection locked="0"/>
    </xf>
    <xf numFmtId="10" fontId="11" fillId="0" borderId="47" xfId="57" applyNumberFormat="1" applyFont="1" applyBorder="1" applyAlignment="1" applyProtection="1">
      <alignment horizontal="right" vertical="center"/>
      <protection/>
    </xf>
    <xf numFmtId="10" fontId="11" fillId="0" borderId="37" xfId="57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72" fontId="11" fillId="24" borderId="64" xfId="0" applyNumberFormat="1" applyFont="1" applyFill="1" applyBorder="1" applyAlignment="1" applyProtection="1">
      <alignment horizontal="right" vertical="center" indent="1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11" xfId="0" applyFont="1" applyBorder="1" applyAlignment="1" applyProtection="1">
      <alignment vertical="top"/>
      <protection locked="0"/>
    </xf>
    <xf numFmtId="49" fontId="10" fillId="0" borderId="0" xfId="0" applyNumberFormat="1" applyFont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top"/>
      <protection locked="0"/>
    </xf>
    <xf numFmtId="0" fontId="1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/>
      <protection locked="0"/>
    </xf>
    <xf numFmtId="0" fontId="11" fillId="24" borderId="15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3" fontId="11" fillId="24" borderId="37" xfId="0" applyNumberFormat="1" applyFont="1" applyFill="1" applyBorder="1" applyAlignment="1" applyProtection="1">
      <alignment horizontal="center" vertical="center"/>
      <protection locked="0"/>
    </xf>
    <xf numFmtId="3" fontId="11" fillId="24" borderId="65" xfId="0" applyNumberFormat="1" applyFont="1" applyFill="1" applyBorder="1" applyAlignment="1" applyProtection="1">
      <alignment horizontal="center" vertical="center"/>
      <protection locked="0"/>
    </xf>
    <xf numFmtId="3" fontId="11" fillId="0" borderId="37" xfId="0" applyNumberFormat="1" applyFont="1" applyFill="1" applyBorder="1" applyAlignment="1" applyProtection="1">
      <alignment horizontal="center" vertical="center"/>
      <protection locked="0"/>
    </xf>
    <xf numFmtId="3" fontId="11" fillId="0" borderId="65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" fillId="0" borderId="2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6" xfId="0" applyFont="1" applyBorder="1" applyAlignment="1" applyProtection="1">
      <alignment horizontal="center" vertical="top"/>
      <protection locked="0"/>
    </xf>
    <xf numFmtId="0" fontId="11" fillId="0" borderId="24" xfId="0" applyFont="1" applyBorder="1" applyAlignment="1" applyProtection="1">
      <alignment horizontal="center" vertical="top"/>
      <protection locked="0"/>
    </xf>
    <xf numFmtId="0" fontId="11" fillId="0" borderId="27" xfId="0" applyFont="1" applyBorder="1" applyAlignment="1" applyProtection="1">
      <alignment horizontal="center" vertical="top"/>
      <protection locked="0"/>
    </xf>
    <xf numFmtId="0" fontId="11" fillId="0" borderId="26" xfId="0" applyFont="1" applyBorder="1" applyAlignment="1" applyProtection="1">
      <alignment horizontal="left" vertical="top"/>
      <protection locked="0"/>
    </xf>
    <xf numFmtId="0" fontId="11" fillId="0" borderId="24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27" xfId="0" applyFont="1" applyBorder="1" applyAlignment="1" applyProtection="1">
      <alignment horizontal="left" vertical="top"/>
      <protection locked="0"/>
    </xf>
    <xf numFmtId="0" fontId="1" fillId="24" borderId="17" xfId="0" applyNumberFormat="1" applyFont="1" applyFill="1" applyBorder="1" applyAlignment="1" applyProtection="1">
      <alignment horizontal="justify" vertical="top" wrapText="1"/>
      <protection locked="0"/>
    </xf>
    <xf numFmtId="0" fontId="1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1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1" fillId="24" borderId="10" xfId="0" applyNumberFormat="1" applyFont="1" applyFill="1" applyBorder="1" applyAlignment="1" applyProtection="1">
      <alignment horizontal="justify" vertical="top" wrapText="1"/>
      <protection locked="0"/>
    </xf>
    <xf numFmtId="0" fontId="1" fillId="24" borderId="0" xfId="0" applyNumberFormat="1" applyFont="1" applyFill="1" applyBorder="1" applyAlignment="1" applyProtection="1">
      <alignment horizontal="justify" vertical="top" wrapText="1"/>
      <protection locked="0"/>
    </xf>
    <xf numFmtId="0" fontId="1" fillId="24" borderId="11" xfId="0" applyNumberFormat="1" applyFont="1" applyFill="1" applyBorder="1" applyAlignment="1" applyProtection="1">
      <alignment horizontal="justify" vertical="top" wrapText="1"/>
      <protection locked="0"/>
    </xf>
    <xf numFmtId="0" fontId="1" fillId="24" borderId="17" xfId="0" applyFont="1" applyFill="1" applyBorder="1" applyAlignment="1" applyProtection="1">
      <alignment horizontal="justify" vertical="top" wrapText="1"/>
      <protection locked="0"/>
    </xf>
    <xf numFmtId="0" fontId="1" fillId="24" borderId="15" xfId="0" applyFont="1" applyFill="1" applyBorder="1" applyAlignment="1" applyProtection="1">
      <alignment horizontal="justify" vertical="top" wrapText="1"/>
      <protection locked="0"/>
    </xf>
    <xf numFmtId="0" fontId="1" fillId="24" borderId="18" xfId="0" applyFont="1" applyFill="1" applyBorder="1" applyAlignment="1" applyProtection="1">
      <alignment horizontal="justify" vertical="top" wrapText="1"/>
      <protection locked="0"/>
    </xf>
    <xf numFmtId="0" fontId="3" fillId="24" borderId="29" xfId="0" applyFont="1" applyFill="1" applyBorder="1" applyAlignment="1" applyProtection="1">
      <alignment horizontal="left" vertical="center"/>
      <protection locked="0"/>
    </xf>
    <xf numFmtId="0" fontId="3" fillId="24" borderId="37" xfId="0" applyFont="1" applyFill="1" applyBorder="1" applyAlignment="1" applyProtection="1">
      <alignment horizontal="left" vertical="center"/>
      <protection locked="0"/>
    </xf>
    <xf numFmtId="0" fontId="3" fillId="24" borderId="30" xfId="0" applyFont="1" applyFill="1" applyBorder="1" applyAlignment="1" applyProtection="1">
      <alignment horizontal="left" vertical="center"/>
      <protection locked="0"/>
    </xf>
    <xf numFmtId="182" fontId="3" fillId="0" borderId="29" xfId="0" applyNumberFormat="1" applyFont="1" applyFill="1" applyBorder="1" applyAlignment="1" applyProtection="1">
      <alignment horizontal="right" vertical="center"/>
      <protection locked="0"/>
    </xf>
    <xf numFmtId="182" fontId="3" fillId="0" borderId="37" xfId="0" applyNumberFormat="1" applyFont="1" applyFill="1" applyBorder="1" applyAlignment="1" applyProtection="1">
      <alignment horizontal="right" vertical="center"/>
      <protection locked="0"/>
    </xf>
    <xf numFmtId="182" fontId="3" fillId="0" borderId="65" xfId="0" applyNumberFormat="1" applyFont="1" applyFill="1" applyBorder="1" applyAlignment="1" applyProtection="1">
      <alignment horizontal="right" vertical="center"/>
      <protection locked="0"/>
    </xf>
    <xf numFmtId="0" fontId="1" fillId="24" borderId="0" xfId="0" applyFont="1" applyFill="1" applyBorder="1" applyAlignment="1" applyProtection="1">
      <alignment horizontal="left" vertical="center"/>
      <protection locked="0"/>
    </xf>
    <xf numFmtId="0" fontId="1" fillId="24" borderId="15" xfId="0" applyFont="1" applyFill="1" applyBorder="1" applyAlignment="1" applyProtection="1">
      <alignment horizontal="left" vertical="center"/>
      <protection locked="0"/>
    </xf>
    <xf numFmtId="0" fontId="3" fillId="24" borderId="21" xfId="0" applyFont="1" applyFill="1" applyBorder="1" applyAlignment="1" applyProtection="1">
      <alignment horizontal="center"/>
      <protection locked="0"/>
    </xf>
    <xf numFmtId="0" fontId="3" fillId="24" borderId="22" xfId="0" applyFont="1" applyFill="1" applyBorder="1" applyAlignment="1" applyProtection="1">
      <alignment horizontal="center"/>
      <protection locked="0"/>
    </xf>
    <xf numFmtId="0" fontId="3" fillId="24" borderId="23" xfId="0" applyFont="1" applyFill="1" applyBorder="1" applyAlignment="1" applyProtection="1">
      <alignment horizontal="center"/>
      <protection locked="0"/>
    </xf>
    <xf numFmtId="49" fontId="0" fillId="24" borderId="21" xfId="0" applyNumberFormat="1" applyFont="1" applyFill="1" applyBorder="1" applyAlignment="1" applyProtection="1">
      <alignment horizontal="left" vertical="top"/>
      <protection locked="0"/>
    </xf>
    <xf numFmtId="49" fontId="0" fillId="24" borderId="22" xfId="0" applyNumberFormat="1" applyFont="1" applyFill="1" applyBorder="1" applyAlignment="1" applyProtection="1">
      <alignment horizontal="left" vertical="top"/>
      <protection locked="0"/>
    </xf>
    <xf numFmtId="49" fontId="0" fillId="24" borderId="23" xfId="0" applyNumberFormat="1" applyFont="1" applyFill="1" applyBorder="1" applyAlignment="1" applyProtection="1">
      <alignment horizontal="left" vertical="top"/>
      <protection locked="0"/>
    </xf>
    <xf numFmtId="49" fontId="0" fillId="24" borderId="10" xfId="0" applyNumberFormat="1" applyFont="1" applyFill="1" applyBorder="1" applyAlignment="1" applyProtection="1">
      <alignment horizontal="left" vertical="top"/>
      <protection locked="0"/>
    </xf>
    <xf numFmtId="49" fontId="0" fillId="24" borderId="0" xfId="0" applyNumberFormat="1" applyFont="1" applyFill="1" applyBorder="1" applyAlignment="1" applyProtection="1">
      <alignment horizontal="left" vertical="top"/>
      <protection locked="0"/>
    </xf>
    <xf numFmtId="49" fontId="0" fillId="24" borderId="11" xfId="0" applyNumberFormat="1" applyFont="1" applyFill="1" applyBorder="1" applyAlignment="1" applyProtection="1">
      <alignment horizontal="left" vertical="top"/>
      <protection locked="0"/>
    </xf>
    <xf numFmtId="2" fontId="13" fillId="24" borderId="0" xfId="0" applyNumberFormat="1" applyFont="1" applyFill="1" applyBorder="1" applyAlignment="1" applyProtection="1">
      <alignment horizontal="left" vertical="center"/>
      <protection locked="0"/>
    </xf>
    <xf numFmtId="2" fontId="13" fillId="24" borderId="11" xfId="0" applyNumberFormat="1" applyFont="1" applyFill="1" applyBorder="1" applyAlignment="1" applyProtection="1">
      <alignment horizontal="left" vertical="center"/>
      <protection locked="0"/>
    </xf>
    <xf numFmtId="0" fontId="13" fillId="24" borderId="10" xfId="0" applyFont="1" applyFill="1" applyBorder="1" applyAlignment="1" applyProtection="1">
      <alignment horizontal="left"/>
      <protection locked="0"/>
    </xf>
    <xf numFmtId="0" fontId="13" fillId="24" borderId="0" xfId="0" applyFont="1" applyFill="1" applyBorder="1" applyAlignment="1" applyProtection="1">
      <alignment horizontal="left"/>
      <protection locked="0"/>
    </xf>
    <xf numFmtId="2" fontId="13" fillId="24" borderId="10" xfId="0" applyNumberFormat="1" applyFont="1" applyFill="1" applyBorder="1" applyAlignment="1" applyProtection="1">
      <alignment horizontal="left" vertical="center"/>
      <protection locked="0"/>
    </xf>
    <xf numFmtId="0" fontId="6" fillId="24" borderId="10" xfId="0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  <protection locked="0"/>
    </xf>
    <xf numFmtId="0" fontId="6" fillId="24" borderId="11" xfId="0" applyFont="1" applyFill="1" applyBorder="1" applyAlignment="1" applyProtection="1">
      <alignment horizontal="left" vertical="center" wrapText="1"/>
      <protection locked="0"/>
    </xf>
    <xf numFmtId="0" fontId="6" fillId="24" borderId="10" xfId="0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Border="1" applyAlignment="1" applyProtection="1">
      <alignment horizontal="left" vertical="center"/>
      <protection locked="0"/>
    </xf>
    <xf numFmtId="0" fontId="6" fillId="24" borderId="11" xfId="0" applyFont="1" applyFill="1" applyBorder="1" applyAlignment="1" applyProtection="1">
      <alignment horizontal="left" vertical="center"/>
      <protection locked="0"/>
    </xf>
    <xf numFmtId="0" fontId="6" fillId="24" borderId="10" xfId="0" applyFont="1" applyFill="1" applyBorder="1" applyAlignment="1" applyProtection="1">
      <alignment horizontal="left" vertical="top" wrapText="1"/>
      <protection locked="0"/>
    </xf>
    <xf numFmtId="0" fontId="6" fillId="24" borderId="0" xfId="0" applyFont="1" applyFill="1" applyBorder="1" applyAlignment="1" applyProtection="1">
      <alignment horizontal="left" vertical="top" wrapText="1"/>
      <protection locked="0"/>
    </xf>
    <xf numFmtId="0" fontId="6" fillId="24" borderId="11" xfId="0" applyFont="1" applyFill="1" applyBorder="1" applyAlignment="1" applyProtection="1">
      <alignment horizontal="left" vertical="top" wrapText="1"/>
      <protection locked="0"/>
    </xf>
    <xf numFmtId="172" fontId="3" fillId="24" borderId="34" xfId="0" applyNumberFormat="1" applyFont="1" applyFill="1" applyBorder="1" applyAlignment="1" applyProtection="1">
      <alignment horizontal="right" vertical="center"/>
      <protection locked="0"/>
    </xf>
    <xf numFmtId="172" fontId="3" fillId="24" borderId="62" xfId="0" applyNumberFormat="1" applyFont="1" applyFill="1" applyBorder="1" applyAlignment="1" applyProtection="1">
      <alignment horizontal="right" vertical="center"/>
      <protection locked="0"/>
    </xf>
    <xf numFmtId="172" fontId="3" fillId="0" borderId="22" xfId="0" applyNumberFormat="1" applyFont="1" applyBorder="1" applyAlignment="1" applyProtection="1">
      <alignment horizontal="right" vertical="center"/>
      <protection/>
    </xf>
    <xf numFmtId="172" fontId="3" fillId="0" borderId="23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2" fontId="12" fillId="0" borderId="0" xfId="0" applyNumberFormat="1" applyFont="1" applyBorder="1" applyAlignment="1" applyProtection="1">
      <alignment vertical="center"/>
      <protection locked="0"/>
    </xf>
    <xf numFmtId="2" fontId="12" fillId="0" borderId="11" xfId="0" applyNumberFormat="1" applyFont="1" applyBorder="1" applyAlignment="1" applyProtection="1">
      <alignment vertical="center"/>
      <protection locked="0"/>
    </xf>
    <xf numFmtId="0" fontId="11" fillId="0" borderId="36" xfId="0" applyFont="1" applyFill="1" applyBorder="1" applyAlignment="1" applyProtection="1">
      <alignment horizontal="left" vertical="center" wrapText="1"/>
      <protection locked="0"/>
    </xf>
    <xf numFmtId="0" fontId="11" fillId="0" borderId="34" xfId="0" applyFont="1" applyFill="1" applyBorder="1" applyAlignment="1" applyProtection="1">
      <alignment horizontal="left" vertical="center" wrapText="1"/>
      <protection locked="0"/>
    </xf>
    <xf numFmtId="0" fontId="11" fillId="0" borderId="62" xfId="0" applyFont="1" applyFill="1" applyBorder="1" applyAlignment="1" applyProtection="1">
      <alignment horizontal="left" vertical="center" wrapText="1"/>
      <protection locked="0"/>
    </xf>
    <xf numFmtId="0" fontId="1" fillId="24" borderId="10" xfId="0" applyFont="1" applyFill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50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0" fillId="0" borderId="65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justify" vertical="top" wrapText="1"/>
      <protection locked="0"/>
    </xf>
    <xf numFmtId="0" fontId="1" fillId="0" borderId="15" xfId="0" applyFont="1" applyFill="1" applyBorder="1" applyAlignment="1" applyProtection="1">
      <alignment horizontal="justify" vertical="top" wrapText="1"/>
      <protection locked="0"/>
    </xf>
    <xf numFmtId="0" fontId="1" fillId="0" borderId="18" xfId="0" applyFont="1" applyFill="1" applyBorder="1" applyAlignment="1" applyProtection="1">
      <alignment horizontal="justify" vertical="top" wrapText="1"/>
      <protection locked="0"/>
    </xf>
    <xf numFmtId="168" fontId="12" fillId="0" borderId="36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1" fillId="24" borderId="10" xfId="0" applyFont="1" applyFill="1" applyBorder="1" applyAlignment="1" applyProtection="1">
      <alignment vertical="top" wrapText="1"/>
      <protection locked="0"/>
    </xf>
    <xf numFmtId="0" fontId="1" fillId="24" borderId="0" xfId="0" applyFont="1" applyFill="1" applyBorder="1" applyAlignment="1" applyProtection="1">
      <alignment vertical="top" wrapText="1"/>
      <protection locked="0"/>
    </xf>
    <xf numFmtId="0" fontId="1" fillId="24" borderId="11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justify" vertical="top" wrapText="1"/>
      <protection locked="0"/>
    </xf>
    <xf numFmtId="0" fontId="1" fillId="0" borderId="0" xfId="0" applyFont="1" applyFill="1" applyBorder="1" applyAlignment="1" applyProtection="1">
      <alignment horizontal="justify" vertical="top" wrapText="1"/>
      <protection locked="0"/>
    </xf>
    <xf numFmtId="0" fontId="1" fillId="0" borderId="11" xfId="0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168" fontId="12" fillId="0" borderId="50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37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6" xfId="0" applyFont="1" applyFill="1" applyBorder="1" applyAlignment="1" applyProtection="1">
      <alignment horizontal="center" vertical="top" wrapText="1"/>
      <protection locked="0"/>
    </xf>
    <xf numFmtId="0" fontId="1" fillId="0" borderId="24" xfId="0" applyFont="1" applyFill="1" applyBorder="1" applyAlignment="1" applyProtection="1">
      <alignment horizontal="center" vertical="top" wrapText="1"/>
      <protection locked="0"/>
    </xf>
    <xf numFmtId="0" fontId="1" fillId="0" borderId="27" xfId="0" applyFont="1" applyFill="1" applyBorder="1" applyAlignment="1" applyProtection="1">
      <alignment horizontal="center" vertical="top" wrapText="1"/>
      <protection locked="0"/>
    </xf>
    <xf numFmtId="168" fontId="3" fillId="0" borderId="66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3" fillId="24" borderId="21" xfId="0" applyFont="1" applyFill="1" applyBorder="1" applyAlignment="1" applyProtection="1">
      <alignment horizontal="left"/>
      <protection locked="0"/>
    </xf>
    <xf numFmtId="0" fontId="3" fillId="24" borderId="22" xfId="0" applyFont="1" applyFill="1" applyBorder="1" applyAlignment="1" applyProtection="1">
      <alignment horizontal="left"/>
      <protection locked="0"/>
    </xf>
    <xf numFmtId="0" fontId="3" fillId="24" borderId="23" xfId="0" applyFont="1" applyFill="1" applyBorder="1" applyAlignment="1" applyProtection="1">
      <alignment horizontal="left"/>
      <protection locked="0"/>
    </xf>
    <xf numFmtId="168" fontId="6" fillId="0" borderId="66" xfId="0" applyNumberFormat="1" applyFont="1" applyFill="1" applyBorder="1" applyAlignment="1" applyProtection="1">
      <alignment horizontal="right" vertical="center" wrapText="1"/>
      <protection locked="0"/>
    </xf>
    <xf numFmtId="168" fontId="6" fillId="0" borderId="35" xfId="0" applyNumberFormat="1" applyFont="1" applyFill="1" applyBorder="1" applyAlignment="1" applyProtection="1">
      <alignment horizontal="right" vertical="center" wrapText="1"/>
      <protection locked="0"/>
    </xf>
    <xf numFmtId="168" fontId="6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6" xfId="0" applyFont="1" applyBorder="1" applyAlignment="1" applyProtection="1">
      <alignment horizontal="left"/>
      <protection locked="0"/>
    </xf>
    <xf numFmtId="0" fontId="11" fillId="0" borderId="24" xfId="0" applyFont="1" applyBorder="1" applyAlignment="1" applyProtection="1">
      <alignment horizontal="left"/>
      <protection locked="0"/>
    </xf>
    <xf numFmtId="0" fontId="11" fillId="0" borderId="27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11" fillId="0" borderId="57" xfId="0" applyFont="1" applyFill="1" applyBorder="1" applyAlignment="1" applyProtection="1">
      <alignment horizontal="left" vertical="center" wrapText="1"/>
      <protection locked="0"/>
    </xf>
    <xf numFmtId="14" fontId="11" fillId="24" borderId="44" xfId="0" applyNumberFormat="1" applyFont="1" applyFill="1" applyBorder="1" applyAlignment="1" applyProtection="1">
      <alignment horizontal="left" vertical="center" wrapText="1"/>
      <protection locked="0"/>
    </xf>
    <xf numFmtId="0" fontId="11" fillId="24" borderId="34" xfId="0" applyFont="1" applyFill="1" applyBorder="1" applyAlignment="1" applyProtection="1">
      <alignment horizontal="left" vertical="center" wrapText="1"/>
      <protection locked="0"/>
    </xf>
    <xf numFmtId="0" fontId="11" fillId="24" borderId="62" xfId="0" applyFont="1" applyFill="1" applyBorder="1" applyAlignment="1" applyProtection="1">
      <alignment horizontal="left" vertical="center" wrapText="1"/>
      <protection locked="0"/>
    </xf>
    <xf numFmtId="0" fontId="3" fillId="24" borderId="10" xfId="0" applyFont="1" applyFill="1" applyBorder="1" applyAlignment="1" applyProtection="1">
      <alignment horizontal="left"/>
      <protection locked="0"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11" xfId="0" applyFont="1" applyFill="1" applyBorder="1" applyAlignment="1" applyProtection="1">
      <alignment horizontal="left"/>
      <protection locked="0"/>
    </xf>
    <xf numFmtId="0" fontId="13" fillId="24" borderId="0" xfId="0" applyFont="1" applyFill="1" applyBorder="1" applyAlignment="1" applyProtection="1">
      <alignment horizontal="left" vertical="center"/>
      <protection locked="0"/>
    </xf>
    <xf numFmtId="0" fontId="13" fillId="24" borderId="11" xfId="0" applyFont="1" applyFill="1" applyBorder="1" applyAlignment="1" applyProtection="1">
      <alignment horizontal="left" vertical="center"/>
      <protection locked="0"/>
    </xf>
    <xf numFmtId="0" fontId="13" fillId="24" borderId="10" xfId="0" applyFont="1" applyFill="1" applyBorder="1" applyAlignment="1" applyProtection="1">
      <alignment horizontal="left" vertical="center"/>
      <protection locked="0"/>
    </xf>
    <xf numFmtId="172" fontId="3" fillId="0" borderId="19" xfId="0" applyNumberFormat="1" applyFont="1" applyFill="1" applyBorder="1" applyAlignment="1" applyProtection="1">
      <alignment horizontal="right" vertical="center"/>
      <protection/>
    </xf>
    <xf numFmtId="172" fontId="3" fillId="0" borderId="62" xfId="0" applyNumberFormat="1" applyFont="1" applyFill="1" applyBorder="1" applyAlignment="1" applyProtection="1">
      <alignment horizontal="right" vertical="center"/>
      <protection/>
    </xf>
    <xf numFmtId="172" fontId="3" fillId="0" borderId="67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49" fontId="51" fillId="24" borderId="0" xfId="0" applyNumberFormat="1" applyFont="1" applyFill="1" applyBorder="1" applyAlignment="1" applyProtection="1">
      <alignment horizontal="left" vertical="top"/>
      <protection locked="0"/>
    </xf>
    <xf numFmtId="49" fontId="51" fillId="0" borderId="0" xfId="0" applyNumberFormat="1" applyFont="1" applyBorder="1" applyAlignment="1" applyProtection="1">
      <alignment horizontal="left" vertical="top"/>
      <protection locked="0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Hypertextový odkaz 3" xfId="38"/>
    <cellStyle name="Hypertextový odkaz 4" xfId="39"/>
    <cellStyle name="Hypertextový odkaz 5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3" xfId="52"/>
    <cellStyle name="normální 4" xfId="53"/>
    <cellStyle name="normální 5" xfId="54"/>
    <cellStyle name="normální 6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2">
    <dxf>
      <font>
        <b/>
        <i val="0"/>
        <strike val="0"/>
        <color rgb="FFFF0000"/>
      </font>
      <fill>
        <patternFill>
          <bgColor rgb="FFFFFF99"/>
        </patternFill>
      </fill>
      <border/>
    </dxf>
    <dxf>
      <font>
        <b/>
        <i val="0"/>
        <strike val="0"/>
        <color auto="1"/>
      </font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Zeros="0" tabSelected="1" workbookViewId="0" topLeftCell="A1">
      <selection activeCell="C14" sqref="C14:D14"/>
    </sheetView>
  </sheetViews>
  <sheetFormatPr defaultColWidth="9.140625" defaultRowHeight="12.75"/>
  <cols>
    <col min="1" max="1" width="17.421875" style="120" customWidth="1"/>
    <col min="2" max="2" width="23.140625" style="120" customWidth="1"/>
    <col min="3" max="3" width="8.00390625" style="120" customWidth="1"/>
    <col min="4" max="4" width="3.8515625" style="120" customWidth="1"/>
    <col min="5" max="5" width="14.00390625" style="120" customWidth="1"/>
    <col min="6" max="6" width="12.8515625" style="120" customWidth="1"/>
    <col min="7" max="7" width="6.8515625" style="120" customWidth="1"/>
    <col min="8" max="8" width="9.00390625" style="120" customWidth="1"/>
    <col min="9" max="16384" width="9.140625" style="120" customWidth="1"/>
  </cols>
  <sheetData>
    <row r="1" spans="1:8" ht="11.25" customHeight="1">
      <c r="A1" s="83" t="s">
        <v>0</v>
      </c>
      <c r="B1" s="310">
        <f>B9</f>
        <v>0</v>
      </c>
      <c r="C1" s="289"/>
      <c r="D1" s="289"/>
      <c r="E1" s="289"/>
      <c r="F1" s="289"/>
      <c r="G1" s="289"/>
      <c r="H1" s="290"/>
    </row>
    <row r="2" spans="1:8" ht="11.25" customHeight="1">
      <c r="A2" s="84" t="s">
        <v>1</v>
      </c>
      <c r="B2" s="291">
        <f>B10</f>
        <v>0</v>
      </c>
      <c r="C2" s="116"/>
      <c r="D2" s="116"/>
      <c r="E2" s="116"/>
      <c r="F2" s="116"/>
      <c r="G2" s="116"/>
      <c r="H2" s="117"/>
    </row>
    <row r="3" spans="1:8" ht="12" customHeight="1">
      <c r="A3" s="85" t="s">
        <v>6</v>
      </c>
      <c r="B3" s="86">
        <f>H5</f>
        <v>0</v>
      </c>
      <c r="C3" s="87"/>
      <c r="D3" s="87"/>
      <c r="E3" s="87"/>
      <c r="F3" s="87"/>
      <c r="G3" s="87"/>
      <c r="H3" s="88"/>
    </row>
    <row r="4" spans="1:9" ht="12" customHeight="1" thickBot="1">
      <c r="A4" s="124"/>
      <c r="B4" s="125"/>
      <c r="C4" s="125"/>
      <c r="D4" s="125"/>
      <c r="E4" s="125"/>
      <c r="F4" s="125"/>
      <c r="G4" s="125"/>
      <c r="H4" s="125"/>
      <c r="I4" s="123"/>
    </row>
    <row r="5" spans="1:14" ht="21" customHeight="1">
      <c r="A5" s="126" t="s">
        <v>2</v>
      </c>
      <c r="B5" s="127"/>
      <c r="C5" s="361" t="s">
        <v>20</v>
      </c>
      <c r="D5" s="361"/>
      <c r="E5" s="119"/>
      <c r="F5" s="353" t="s">
        <v>3</v>
      </c>
      <c r="G5" s="353"/>
      <c r="H5" s="276"/>
      <c r="J5" s="288" t="s">
        <v>48</v>
      </c>
      <c r="K5" s="149"/>
      <c r="L5" s="149"/>
      <c r="M5" s="149"/>
      <c r="N5" s="150"/>
    </row>
    <row r="6" spans="1:8" s="118" customFormat="1" ht="21" customHeight="1">
      <c r="A6" s="269" t="s">
        <v>7</v>
      </c>
      <c r="B6" s="296"/>
      <c r="C6" s="262"/>
      <c r="D6" s="262"/>
      <c r="E6" s="262"/>
      <c r="F6" s="262"/>
      <c r="G6" s="262"/>
      <c r="H6" s="263"/>
    </row>
    <row r="7" spans="1:8" s="118" customFormat="1" ht="21" customHeight="1">
      <c r="A7" s="131" t="s">
        <v>4</v>
      </c>
      <c r="B7" s="297"/>
      <c r="C7" s="211"/>
      <c r="D7" s="211"/>
      <c r="E7" s="211"/>
      <c r="F7" s="211"/>
      <c r="G7" s="211"/>
      <c r="H7" s="264"/>
    </row>
    <row r="8" spans="1:8" s="118" customFormat="1" ht="21" customHeight="1">
      <c r="A8" s="131" t="s">
        <v>19</v>
      </c>
      <c r="B8" s="297"/>
      <c r="C8" s="211"/>
      <c r="D8" s="211"/>
      <c r="E8" s="211"/>
      <c r="F8" s="211"/>
      <c r="G8" s="211"/>
      <c r="H8" s="264"/>
    </row>
    <row r="9" spans="1:8" ht="21" customHeight="1">
      <c r="A9" s="131" t="s">
        <v>0</v>
      </c>
      <c r="B9" s="297"/>
      <c r="C9" s="211"/>
      <c r="D9" s="211"/>
      <c r="E9" s="211"/>
      <c r="F9" s="211"/>
      <c r="G9" s="211"/>
      <c r="H9" s="264"/>
    </row>
    <row r="10" spans="1:8" s="118" customFormat="1" ht="21" customHeight="1">
      <c r="A10" s="131" t="s">
        <v>1</v>
      </c>
      <c r="B10" s="292"/>
      <c r="C10" s="265"/>
      <c r="D10" s="265"/>
      <c r="E10" s="265"/>
      <c r="F10" s="265"/>
      <c r="G10" s="265"/>
      <c r="H10" s="266"/>
    </row>
    <row r="11" spans="1:8" s="118" customFormat="1" ht="21" customHeight="1">
      <c r="A11" s="131" t="s">
        <v>5</v>
      </c>
      <c r="B11" s="292"/>
      <c r="C11" s="257"/>
      <c r="D11" s="257"/>
      <c r="E11" s="257"/>
      <c r="F11" s="257"/>
      <c r="G11" s="257"/>
      <c r="H11" s="258"/>
    </row>
    <row r="12" spans="1:8" s="118" customFormat="1" ht="21" customHeight="1">
      <c r="A12" s="132" t="s">
        <v>129</v>
      </c>
      <c r="B12" s="267" t="s">
        <v>112</v>
      </c>
      <c r="C12" s="352" t="s">
        <v>130</v>
      </c>
      <c r="D12" s="352"/>
      <c r="E12" s="267"/>
      <c r="F12" s="267"/>
      <c r="G12" s="267"/>
      <c r="H12" s="268"/>
    </row>
    <row r="13" spans="1:8" s="118" customFormat="1" ht="7.5" customHeight="1">
      <c r="A13" s="366"/>
      <c r="B13" s="367"/>
      <c r="C13" s="367"/>
      <c r="D13" s="367"/>
      <c r="E13" s="367"/>
      <c r="F13" s="367"/>
      <c r="G13" s="367"/>
      <c r="H13" s="368"/>
    </row>
    <row r="14" spans="1:8" ht="16.5">
      <c r="A14" s="345" t="s">
        <v>137</v>
      </c>
      <c r="B14" s="346"/>
      <c r="C14" s="492"/>
      <c r="D14" s="492"/>
      <c r="E14" s="349"/>
      <c r="F14" s="346"/>
      <c r="G14" s="346"/>
      <c r="H14" s="347"/>
    </row>
    <row r="15" spans="1:14" ht="38.25" customHeight="1">
      <c r="A15" s="373"/>
      <c r="B15" s="374"/>
      <c r="C15" s="374"/>
      <c r="D15" s="374"/>
      <c r="E15" s="374"/>
      <c r="F15" s="374"/>
      <c r="G15" s="374"/>
      <c r="H15" s="375"/>
      <c r="N15" s="351"/>
    </row>
    <row r="16" spans="1:8" ht="6.75" customHeight="1">
      <c r="A16" s="350"/>
      <c r="B16" s="364"/>
      <c r="C16" s="364"/>
      <c r="D16" s="364"/>
      <c r="E16" s="364"/>
      <c r="F16" s="364"/>
      <c r="G16" s="364"/>
      <c r="H16" s="365"/>
    </row>
    <row r="17" spans="1:8" ht="16.5">
      <c r="A17" s="358" t="s">
        <v>18</v>
      </c>
      <c r="B17" s="359"/>
      <c r="C17" s="359"/>
      <c r="D17" s="359"/>
      <c r="E17" s="359"/>
      <c r="F17" s="359"/>
      <c r="G17" s="359"/>
      <c r="H17" s="360"/>
    </row>
    <row r="18" spans="1:8" ht="109.5" customHeight="1">
      <c r="A18" s="376"/>
      <c r="B18" s="377"/>
      <c r="C18" s="377"/>
      <c r="D18" s="377"/>
      <c r="E18" s="377"/>
      <c r="F18" s="377"/>
      <c r="G18" s="377"/>
      <c r="H18" s="378"/>
    </row>
    <row r="19" spans="1:8" ht="44.25" customHeight="1">
      <c r="A19" s="373"/>
      <c r="B19" s="374"/>
      <c r="C19" s="374"/>
      <c r="D19" s="374"/>
      <c r="E19" s="374"/>
      <c r="F19" s="374"/>
      <c r="G19" s="374"/>
      <c r="H19" s="375"/>
    </row>
    <row r="20" spans="1:10" ht="21.75" customHeight="1">
      <c r="A20" s="223" t="s">
        <v>74</v>
      </c>
      <c r="B20" s="224"/>
      <c r="C20" s="362" t="s">
        <v>88</v>
      </c>
      <c r="D20" s="363"/>
      <c r="E20" s="229"/>
      <c r="F20" s="227" t="s">
        <v>89</v>
      </c>
      <c r="G20" s="354"/>
      <c r="H20" s="355"/>
      <c r="J20" s="221"/>
    </row>
    <row r="21" spans="1:8" ht="21.75" customHeight="1">
      <c r="A21" s="223" t="s">
        <v>69</v>
      </c>
      <c r="B21" s="224"/>
      <c r="C21" s="362" t="s">
        <v>88</v>
      </c>
      <c r="D21" s="363"/>
      <c r="E21" s="230">
        <f>E20*1.21</f>
        <v>0</v>
      </c>
      <c r="F21" s="226" t="s">
        <v>90</v>
      </c>
      <c r="G21" s="356">
        <f>G20*1.21</f>
        <v>0</v>
      </c>
      <c r="H21" s="357"/>
    </row>
    <row r="22" spans="1:8" ht="21.75" customHeight="1">
      <c r="A22" s="225" t="s">
        <v>84</v>
      </c>
      <c r="B22" s="224"/>
      <c r="C22" s="382" t="s">
        <v>97</v>
      </c>
      <c r="D22" s="383"/>
      <c r="E22" s="384"/>
      <c r="F22" s="385">
        <f>E21+G21</f>
        <v>0</v>
      </c>
      <c r="G22" s="386"/>
      <c r="H22" s="387"/>
    </row>
    <row r="23" spans="1:8" ht="19.5" customHeight="1">
      <c r="A23" s="369" t="s">
        <v>49</v>
      </c>
      <c r="B23" s="370"/>
      <c r="C23" s="370"/>
      <c r="D23" s="370"/>
      <c r="E23" s="370"/>
      <c r="F23" s="370"/>
      <c r="G23" s="370"/>
      <c r="H23" s="372"/>
    </row>
    <row r="24" spans="1:8" s="128" customFormat="1" ht="18.75" customHeight="1">
      <c r="A24" s="210" t="s">
        <v>50</v>
      </c>
      <c r="B24" s="287"/>
      <c r="C24" s="388" t="s">
        <v>78</v>
      </c>
      <c r="D24" s="388"/>
      <c r="E24" s="388"/>
      <c r="F24" s="212"/>
      <c r="G24" s="212"/>
      <c r="H24" s="213"/>
    </row>
    <row r="25" spans="1:8" s="128" customFormat="1" ht="18.75" customHeight="1">
      <c r="A25" s="138" t="s">
        <v>51</v>
      </c>
      <c r="B25" s="139"/>
      <c r="C25" s="389" t="s">
        <v>79</v>
      </c>
      <c r="D25" s="389"/>
      <c r="E25" s="389"/>
      <c r="F25" s="139"/>
      <c r="G25" s="139"/>
      <c r="H25" s="244"/>
    </row>
    <row r="26" spans="1:8" ht="15">
      <c r="A26" s="369" t="s">
        <v>86</v>
      </c>
      <c r="B26" s="370"/>
      <c r="C26" s="371"/>
      <c r="D26" s="371"/>
      <c r="E26" s="370"/>
      <c r="F26" s="370"/>
      <c r="G26" s="370"/>
      <c r="H26" s="372"/>
    </row>
    <row r="27" spans="1:8" ht="15">
      <c r="A27" s="137" t="s">
        <v>4</v>
      </c>
      <c r="B27" s="129"/>
      <c r="C27" s="129"/>
      <c r="D27" s="129"/>
      <c r="E27" s="129"/>
      <c r="F27" s="129"/>
      <c r="G27" s="129"/>
      <c r="H27" s="130"/>
    </row>
    <row r="28" spans="1:8" ht="53.25" customHeight="1">
      <c r="A28" s="379" t="s">
        <v>92</v>
      </c>
      <c r="B28" s="380"/>
      <c r="C28" s="380"/>
      <c r="D28" s="380"/>
      <c r="E28" s="380"/>
      <c r="F28" s="380"/>
      <c r="G28" s="380"/>
      <c r="H28" s="381"/>
    </row>
    <row r="29" spans="1:8" ht="15">
      <c r="A29" s="369" t="s">
        <v>87</v>
      </c>
      <c r="B29" s="370"/>
      <c r="C29" s="370"/>
      <c r="D29" s="370"/>
      <c r="E29" s="370"/>
      <c r="F29" s="370"/>
      <c r="G29" s="370"/>
      <c r="H29" s="372"/>
    </row>
    <row r="30" spans="1:8" ht="78" customHeight="1">
      <c r="A30" s="379"/>
      <c r="B30" s="380"/>
      <c r="C30" s="380"/>
      <c r="D30" s="380"/>
      <c r="E30" s="380"/>
      <c r="F30" s="380"/>
      <c r="G30" s="380"/>
      <c r="H30" s="381"/>
    </row>
    <row r="31" spans="1:8" ht="15">
      <c r="A31" s="369" t="s">
        <v>8</v>
      </c>
      <c r="B31" s="370"/>
      <c r="C31" s="370"/>
      <c r="D31" s="370"/>
      <c r="E31" s="370"/>
      <c r="F31" s="370"/>
      <c r="G31" s="370"/>
      <c r="H31" s="372"/>
    </row>
    <row r="32" spans="1:8" ht="14.25" customHeight="1">
      <c r="A32" s="396" t="s">
        <v>52</v>
      </c>
      <c r="B32" s="397"/>
      <c r="C32" s="397"/>
      <c r="D32" s="397"/>
      <c r="E32" s="397"/>
      <c r="F32" s="397"/>
      <c r="G32" s="397"/>
      <c r="H32" s="398"/>
    </row>
    <row r="33" spans="1:9" ht="13.5" thickBot="1">
      <c r="A33" s="393" t="s">
        <v>52</v>
      </c>
      <c r="B33" s="394"/>
      <c r="C33" s="394"/>
      <c r="D33" s="394"/>
      <c r="E33" s="394"/>
      <c r="F33" s="394"/>
      <c r="G33" s="394"/>
      <c r="H33" s="395"/>
      <c r="I33" s="123"/>
    </row>
    <row r="34" spans="1:9" ht="3.75" customHeight="1" hidden="1" thickBot="1">
      <c r="A34" s="390"/>
      <c r="B34" s="391"/>
      <c r="C34" s="391"/>
      <c r="D34" s="391"/>
      <c r="E34" s="391"/>
      <c r="F34" s="391"/>
      <c r="G34" s="391"/>
      <c r="H34" s="392"/>
      <c r="I34" s="123"/>
    </row>
    <row r="35" spans="1:9" ht="15.75">
      <c r="A35" s="121"/>
      <c r="B35" s="121"/>
      <c r="C35" s="121"/>
      <c r="D35" s="121"/>
      <c r="E35" s="121"/>
      <c r="F35" s="121"/>
      <c r="G35" s="121"/>
      <c r="H35" s="121"/>
      <c r="I35" s="123"/>
    </row>
    <row r="36" spans="1:9" ht="15.75">
      <c r="A36" s="121"/>
      <c r="B36" s="121"/>
      <c r="C36" s="121"/>
      <c r="D36" s="121"/>
      <c r="E36" s="121"/>
      <c r="F36" s="121"/>
      <c r="G36" s="121"/>
      <c r="H36" s="121"/>
      <c r="I36" s="123"/>
    </row>
    <row r="37" spans="2:9" ht="15">
      <c r="B37" s="122"/>
      <c r="C37" s="122"/>
      <c r="D37" s="122"/>
      <c r="E37" s="122"/>
      <c r="F37" s="122"/>
      <c r="G37" s="122"/>
      <c r="H37" s="123"/>
      <c r="I37" s="123"/>
    </row>
    <row r="38" spans="1:9" ht="15">
      <c r="A38" s="122"/>
      <c r="B38" s="122"/>
      <c r="C38" s="122"/>
      <c r="D38" s="122"/>
      <c r="E38" s="122"/>
      <c r="F38" s="122"/>
      <c r="G38" s="122"/>
      <c r="H38" s="123"/>
      <c r="I38" s="123"/>
    </row>
    <row r="39" spans="1:9" ht="15">
      <c r="A39" s="122"/>
      <c r="B39" s="122"/>
      <c r="C39" s="122"/>
      <c r="D39" s="122"/>
      <c r="E39" s="122"/>
      <c r="F39" s="122"/>
      <c r="G39" s="122"/>
      <c r="H39" s="123"/>
      <c r="I39" s="123"/>
    </row>
    <row r="40" spans="1:9" ht="15">
      <c r="A40" s="122"/>
      <c r="B40" s="122"/>
      <c r="C40" s="122"/>
      <c r="D40" s="122"/>
      <c r="E40" s="122"/>
      <c r="F40" s="122"/>
      <c r="G40" s="122"/>
      <c r="H40" s="123"/>
      <c r="I40" s="123"/>
    </row>
    <row r="41" spans="1:9" ht="15">
      <c r="A41" s="122"/>
      <c r="B41" s="122"/>
      <c r="C41" s="122"/>
      <c r="D41" s="122"/>
      <c r="E41" s="122"/>
      <c r="F41" s="122"/>
      <c r="G41" s="122"/>
      <c r="H41" s="123"/>
      <c r="I41" s="123"/>
    </row>
    <row r="42" spans="1:9" ht="15">
      <c r="A42" s="122"/>
      <c r="B42" s="122"/>
      <c r="C42" s="122"/>
      <c r="D42" s="122"/>
      <c r="E42" s="122"/>
      <c r="F42" s="122"/>
      <c r="G42" s="122"/>
      <c r="H42" s="123"/>
      <c r="I42" s="123"/>
    </row>
    <row r="43" spans="1:9" ht="12.75">
      <c r="A43" s="123"/>
      <c r="B43" s="123"/>
      <c r="C43" s="123"/>
      <c r="D43" s="123"/>
      <c r="E43" s="123"/>
      <c r="F43" s="123"/>
      <c r="G43" s="123"/>
      <c r="H43" s="123"/>
      <c r="I43" s="123"/>
    </row>
    <row r="44" spans="1:9" ht="12.75">
      <c r="A44" s="123"/>
      <c r="B44" s="123"/>
      <c r="C44" s="123"/>
      <c r="D44" s="123"/>
      <c r="E44" s="123"/>
      <c r="F44" s="123"/>
      <c r="G44" s="123"/>
      <c r="H44" s="123"/>
      <c r="I44" s="123"/>
    </row>
    <row r="45" spans="1:9" ht="12.75">
      <c r="A45" s="123"/>
      <c r="B45" s="123"/>
      <c r="C45" s="123"/>
      <c r="D45" s="123"/>
      <c r="E45" s="123"/>
      <c r="F45" s="123"/>
      <c r="G45" s="123"/>
      <c r="H45" s="123"/>
      <c r="I45" s="123"/>
    </row>
    <row r="46" spans="1:9" ht="12.75">
      <c r="A46" s="123"/>
      <c r="B46" s="123"/>
      <c r="C46" s="123"/>
      <c r="D46" s="123"/>
      <c r="E46" s="123"/>
      <c r="F46" s="123"/>
      <c r="G46" s="123"/>
      <c r="H46" s="123"/>
      <c r="I46" s="123"/>
    </row>
    <row r="47" spans="1:9" ht="12.75">
      <c r="A47" s="123"/>
      <c r="B47" s="123"/>
      <c r="C47" s="123"/>
      <c r="D47" s="123"/>
      <c r="E47" s="123"/>
      <c r="F47" s="123"/>
      <c r="G47" s="123"/>
      <c r="H47" s="123"/>
      <c r="I47" s="123"/>
    </row>
    <row r="48" spans="1:9" ht="12.75">
      <c r="A48" s="123"/>
      <c r="B48" s="123"/>
      <c r="C48" s="123"/>
      <c r="D48" s="123"/>
      <c r="E48" s="123"/>
      <c r="F48" s="123"/>
      <c r="G48" s="123"/>
      <c r="H48" s="123"/>
      <c r="I48" s="123"/>
    </row>
    <row r="49" spans="1:9" ht="12.75">
      <c r="A49" s="123"/>
      <c r="B49" s="123"/>
      <c r="C49" s="123"/>
      <c r="D49" s="123"/>
      <c r="E49" s="123"/>
      <c r="F49" s="123"/>
      <c r="G49" s="123"/>
      <c r="H49" s="123"/>
      <c r="I49" s="123"/>
    </row>
  </sheetData>
  <sheetProtection/>
  <protectedRanges>
    <protectedRange sqref="D6:E12 J20 D13 D14:H14 G15:H19 G20:G21 B15:E23 F6:H13 C24:D25 A33:H33 C26:E31 B25:B31 F15:F31 G22:H31 B32:H32 A6:A32 B6:C14" name="Oblast2"/>
    <protectedRange sqref="E5 H5 C22 A15:A16 D24:D25 F20:F21 A28 A30 A19 A32:A33" name="Oblast1"/>
  </protectedRanges>
  <mergeCells count="27">
    <mergeCell ref="A34:H34"/>
    <mergeCell ref="A33:H33"/>
    <mergeCell ref="A31:H31"/>
    <mergeCell ref="A29:H29"/>
    <mergeCell ref="A30:H30"/>
    <mergeCell ref="A32:H32"/>
    <mergeCell ref="C14:D14"/>
    <mergeCell ref="A28:H28"/>
    <mergeCell ref="A23:H23"/>
    <mergeCell ref="C22:E22"/>
    <mergeCell ref="F22:H22"/>
    <mergeCell ref="C24:E24"/>
    <mergeCell ref="C25:E25"/>
    <mergeCell ref="A26:H26"/>
    <mergeCell ref="A15:H15"/>
    <mergeCell ref="A19:H19"/>
    <mergeCell ref="A18:H18"/>
    <mergeCell ref="C12:D12"/>
    <mergeCell ref="F5:G5"/>
    <mergeCell ref="G20:H20"/>
    <mergeCell ref="G21:H21"/>
    <mergeCell ref="A17:H17"/>
    <mergeCell ref="C5:D5"/>
    <mergeCell ref="C20:D20"/>
    <mergeCell ref="C21:D21"/>
    <mergeCell ref="A16:H16"/>
    <mergeCell ref="A13:H13"/>
  </mergeCells>
  <dataValidations count="3">
    <dataValidation type="list" allowBlank="1" showInputMessage="1" showErrorMessage="1" sqref="B12">
      <formula1>"Stavební práce,Dodávky a služby"</formula1>
    </dataValidation>
    <dataValidation type="list" allowBlank="1" showInputMessage="1" showErrorMessage="1" sqref="A27">
      <formula1>"AD:,Zhotovitel:,Objednatel:,Uživatel:"</formula1>
    </dataValidation>
    <dataValidation type="list" allowBlank="1" showInputMessage="1" showErrorMessage="1" sqref="C12:D12">
      <formula1>"VZMR,ZZVZ"</formula1>
    </dataValidation>
  </dataValidations>
  <printOptions horizontalCentered="1"/>
  <pageMargins left="0.4724409448818898" right="0.4724409448818898" top="0.3937007874015748" bottom="0.3937007874015748" header="0.5118110236220472" footer="0.2362204724409449"/>
  <pageSetup blackAndWhite="1" horizontalDpi="600" verticalDpi="600" orientation="portrait" paperSize="9" r:id="rId3"/>
  <ignoredErrors>
    <ignoredError sqref="E21 G2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A5" sqref="A5"/>
    </sheetView>
  </sheetViews>
  <sheetFormatPr defaultColWidth="9.140625" defaultRowHeight="12.75"/>
  <cols>
    <col min="1" max="1" width="14.00390625" style="0" customWidth="1"/>
    <col min="2" max="2" width="6.57421875" style="0" customWidth="1"/>
    <col min="5" max="5" width="9.57421875" style="0" customWidth="1"/>
    <col min="6" max="6" width="3.8515625" style="0" customWidth="1"/>
    <col min="7" max="7" width="9.7109375" style="0" customWidth="1"/>
    <col min="8" max="8" width="32.7109375" style="0" customWidth="1"/>
  </cols>
  <sheetData>
    <row r="1" spans="1:8" ht="11.25" customHeight="1">
      <c r="A1" s="83" t="s">
        <v>0</v>
      </c>
      <c r="B1" s="135">
        <f>'OZ-a'!B9</f>
        <v>0</v>
      </c>
      <c r="C1" s="114"/>
      <c r="D1" s="114"/>
      <c r="E1" s="114"/>
      <c r="F1" s="114"/>
      <c r="G1" s="114"/>
      <c r="H1" s="115"/>
    </row>
    <row r="2" spans="1:8" ht="11.25" customHeight="1">
      <c r="A2" s="84" t="s">
        <v>1</v>
      </c>
      <c r="B2" s="148">
        <f>'OZ-a'!B10</f>
        <v>0</v>
      </c>
      <c r="C2" s="116"/>
      <c r="D2" s="116"/>
      <c r="E2" s="116"/>
      <c r="F2" s="116"/>
      <c r="G2" s="116"/>
      <c r="H2" s="117"/>
    </row>
    <row r="3" spans="1:8" ht="12" customHeight="1">
      <c r="A3" s="85" t="s">
        <v>6</v>
      </c>
      <c r="B3" s="86">
        <f>'OZ-a'!H5</f>
        <v>0</v>
      </c>
      <c r="C3" s="87"/>
      <c r="D3" s="87"/>
      <c r="E3" s="87"/>
      <c r="F3" s="87"/>
      <c r="G3" s="87"/>
      <c r="H3" s="88"/>
    </row>
    <row r="4" spans="1:9" ht="9.75" customHeight="1" thickBot="1">
      <c r="A4" s="89"/>
      <c r="B4" s="90"/>
      <c r="C4" s="90"/>
      <c r="D4" s="90"/>
      <c r="E4" s="90"/>
      <c r="F4" s="90"/>
      <c r="G4" s="90"/>
      <c r="H4" s="90"/>
      <c r="I4" s="2"/>
    </row>
    <row r="5" spans="1:10" ht="20.25">
      <c r="A5" s="97" t="s">
        <v>9</v>
      </c>
      <c r="B5" s="98"/>
      <c r="C5" s="98"/>
      <c r="D5" s="98"/>
      <c r="E5" s="98"/>
      <c r="F5" s="98"/>
      <c r="G5" s="98"/>
      <c r="H5" s="99"/>
      <c r="I5" s="2"/>
      <c r="J5" s="288" t="s">
        <v>48</v>
      </c>
    </row>
    <row r="6" spans="1:10" ht="102" customHeight="1">
      <c r="A6" s="404" t="s">
        <v>108</v>
      </c>
      <c r="B6" s="405"/>
      <c r="C6" s="405"/>
      <c r="D6" s="405"/>
      <c r="E6" s="405"/>
      <c r="F6" s="405"/>
      <c r="G6" s="405"/>
      <c r="H6" s="406"/>
      <c r="I6" s="2"/>
      <c r="J6" s="2"/>
    </row>
    <row r="7" spans="1:10" s="26" customFormat="1" ht="12">
      <c r="A7" s="401" t="s">
        <v>22</v>
      </c>
      <c r="B7" s="402"/>
      <c r="C7" s="109" t="s">
        <v>15</v>
      </c>
      <c r="D7" s="109"/>
      <c r="E7" s="109"/>
      <c r="F7" s="109"/>
      <c r="G7" s="109" t="s">
        <v>11</v>
      </c>
      <c r="H7" s="110"/>
      <c r="I7" s="25"/>
      <c r="J7" s="25"/>
    </row>
    <row r="8" spans="1:10" ht="10.5" customHeight="1">
      <c r="A8" s="92"/>
      <c r="B8" s="93"/>
      <c r="C8" s="93"/>
      <c r="D8" s="93"/>
      <c r="E8" s="93"/>
      <c r="F8" s="93"/>
      <c r="G8" s="93"/>
      <c r="H8" s="94"/>
      <c r="I8" s="2"/>
      <c r="J8" s="2"/>
    </row>
    <row r="9" spans="1:10" ht="15.75">
      <c r="A9" s="95" t="s">
        <v>12</v>
      </c>
      <c r="B9" s="96"/>
      <c r="C9" s="96"/>
      <c r="D9" s="96"/>
      <c r="E9" s="96"/>
      <c r="F9" s="96"/>
      <c r="G9" s="96"/>
      <c r="H9" s="91"/>
      <c r="I9" s="2"/>
      <c r="J9" s="2"/>
    </row>
    <row r="10" spans="1:10" ht="108.75" customHeight="1">
      <c r="A10" s="410"/>
      <c r="B10" s="411"/>
      <c r="C10" s="411"/>
      <c r="D10" s="411"/>
      <c r="E10" s="411"/>
      <c r="F10" s="411"/>
      <c r="G10" s="411"/>
      <c r="H10" s="412"/>
      <c r="I10" s="2"/>
      <c r="J10" s="2"/>
    </row>
    <row r="11" spans="1:10" s="26" customFormat="1" ht="12.75">
      <c r="A11" s="401" t="s">
        <v>10</v>
      </c>
      <c r="B11" s="402" t="s">
        <v>21</v>
      </c>
      <c r="C11" s="109" t="s">
        <v>16</v>
      </c>
      <c r="D11" s="109"/>
      <c r="E11" s="109"/>
      <c r="F11" s="109"/>
      <c r="G11" s="109" t="s">
        <v>11</v>
      </c>
      <c r="H11" s="110"/>
      <c r="I11" s="25"/>
      <c r="J11" s="25"/>
    </row>
    <row r="12" spans="1:10" ht="10.5" customHeight="1">
      <c r="A12" s="92"/>
      <c r="B12" s="93"/>
      <c r="C12" s="93"/>
      <c r="D12" s="93"/>
      <c r="E12" s="93"/>
      <c r="F12" s="93"/>
      <c r="G12" s="93"/>
      <c r="H12" s="94"/>
      <c r="I12" s="2"/>
      <c r="J12" s="2"/>
    </row>
    <row r="13" spans="1:10" ht="15.75">
      <c r="A13" s="95" t="s">
        <v>100</v>
      </c>
      <c r="B13" s="96"/>
      <c r="C13" s="96"/>
      <c r="D13" s="96"/>
      <c r="E13" s="96"/>
      <c r="F13" s="96"/>
      <c r="G13" s="96"/>
      <c r="H13" s="91"/>
      <c r="I13" s="2"/>
      <c r="J13" s="2"/>
    </row>
    <row r="14" spans="1:8" ht="89.25" customHeight="1">
      <c r="A14" s="410"/>
      <c r="B14" s="411"/>
      <c r="C14" s="411"/>
      <c r="D14" s="411"/>
      <c r="E14" s="411"/>
      <c r="F14" s="411"/>
      <c r="G14" s="411"/>
      <c r="H14" s="412"/>
    </row>
    <row r="15" spans="1:8" s="26" customFormat="1" ht="12">
      <c r="A15" s="401" t="s">
        <v>10</v>
      </c>
      <c r="B15" s="402"/>
      <c r="C15" s="109" t="s">
        <v>15</v>
      </c>
      <c r="D15" s="109"/>
      <c r="E15" s="109"/>
      <c r="F15" s="109"/>
      <c r="G15" s="109" t="s">
        <v>11</v>
      </c>
      <c r="H15" s="110"/>
    </row>
    <row r="16" spans="1:10" ht="10.5" customHeight="1">
      <c r="A16" s="92"/>
      <c r="B16" s="93"/>
      <c r="C16" s="93"/>
      <c r="D16" s="93"/>
      <c r="E16" s="93"/>
      <c r="F16" s="93"/>
      <c r="G16" s="93"/>
      <c r="H16" s="94"/>
      <c r="I16" s="2"/>
      <c r="J16" s="2"/>
    </row>
    <row r="17" spans="1:8" ht="15.75">
      <c r="A17" s="95" t="s">
        <v>13</v>
      </c>
      <c r="B17" s="96"/>
      <c r="C17" s="96"/>
      <c r="D17" s="96"/>
      <c r="E17" s="96"/>
      <c r="F17" s="96"/>
      <c r="G17" s="96"/>
      <c r="H17" s="91"/>
    </row>
    <row r="18" spans="1:8" ht="108" customHeight="1">
      <c r="A18" s="410"/>
      <c r="B18" s="411"/>
      <c r="C18" s="411"/>
      <c r="D18" s="411"/>
      <c r="E18" s="411"/>
      <c r="F18" s="411"/>
      <c r="G18" s="411"/>
      <c r="H18" s="412"/>
    </row>
    <row r="19" spans="1:8" s="26" customFormat="1" ht="12.75">
      <c r="A19" s="401" t="s">
        <v>10</v>
      </c>
      <c r="B19" s="402"/>
      <c r="C19" s="109" t="s">
        <v>17</v>
      </c>
      <c r="D19" s="109"/>
      <c r="E19" s="109"/>
      <c r="F19" s="109"/>
      <c r="G19" s="109" t="s">
        <v>11</v>
      </c>
      <c r="H19" s="110"/>
    </row>
    <row r="20" spans="1:8" ht="12.75" customHeight="1">
      <c r="A20" s="92"/>
      <c r="B20" s="93"/>
      <c r="C20" s="93"/>
      <c r="D20" s="93"/>
      <c r="E20" s="93"/>
      <c r="F20" s="93"/>
      <c r="G20" s="93"/>
      <c r="H20" s="94"/>
    </row>
    <row r="21" spans="1:8" ht="15.75">
      <c r="A21" s="21" t="s">
        <v>47</v>
      </c>
      <c r="B21" s="20"/>
      <c r="C21" s="20"/>
      <c r="D21" s="20"/>
      <c r="E21" s="20"/>
      <c r="F21" s="20"/>
      <c r="G21" s="20"/>
      <c r="H21" s="22"/>
    </row>
    <row r="22" spans="1:8" ht="60" customHeight="1">
      <c r="A22" s="407"/>
      <c r="B22" s="408"/>
      <c r="C22" s="408"/>
      <c r="D22" s="408"/>
      <c r="E22" s="408"/>
      <c r="F22" s="408"/>
      <c r="G22" s="408"/>
      <c r="H22" s="409"/>
    </row>
    <row r="23" spans="1:8" ht="12.75">
      <c r="A23" s="401" t="s">
        <v>10</v>
      </c>
      <c r="B23" s="402"/>
      <c r="C23" s="109" t="s">
        <v>85</v>
      </c>
      <c r="D23" s="111"/>
      <c r="E23" s="112"/>
      <c r="F23" s="111"/>
      <c r="G23" s="112" t="s">
        <v>11</v>
      </c>
      <c r="H23" s="113"/>
    </row>
    <row r="24" spans="1:10" ht="10.5" customHeight="1">
      <c r="A24" s="92"/>
      <c r="B24" s="93"/>
      <c r="C24" s="93"/>
      <c r="D24" s="93"/>
      <c r="E24" s="93"/>
      <c r="F24" s="93"/>
      <c r="G24" s="93"/>
      <c r="H24" s="94"/>
      <c r="I24" s="2"/>
      <c r="J24" s="2"/>
    </row>
    <row r="25" spans="1:8" ht="6.75" customHeight="1">
      <c r="A25" s="100"/>
      <c r="B25" s="101"/>
      <c r="C25" s="101"/>
      <c r="D25" s="101"/>
      <c r="E25" s="101"/>
      <c r="F25" s="101"/>
      <c r="G25" s="101"/>
      <c r="H25" s="102"/>
    </row>
    <row r="26" spans="1:8" ht="14.25">
      <c r="A26" s="103" t="s">
        <v>63</v>
      </c>
      <c r="B26" s="104"/>
      <c r="C26" s="104"/>
      <c r="D26" s="104"/>
      <c r="E26" s="104"/>
      <c r="F26" s="104"/>
      <c r="G26" s="104"/>
      <c r="H26" s="105"/>
    </row>
    <row r="27" spans="1:8" ht="12.75">
      <c r="A27" s="100"/>
      <c r="B27" s="101"/>
      <c r="C27" s="101"/>
      <c r="D27" s="101"/>
      <c r="E27" s="101"/>
      <c r="F27" s="101"/>
      <c r="G27" s="101"/>
      <c r="H27" s="102"/>
    </row>
    <row r="28" spans="1:8" s="26" customFormat="1" ht="28.5" customHeight="1">
      <c r="A28" s="403" t="s">
        <v>10</v>
      </c>
      <c r="B28" s="399"/>
      <c r="C28" s="399" t="s">
        <v>14</v>
      </c>
      <c r="D28" s="399"/>
      <c r="E28" s="399"/>
      <c r="F28" s="399"/>
      <c r="G28" s="399" t="s">
        <v>11</v>
      </c>
      <c r="H28" s="400"/>
    </row>
    <row r="29" spans="1:8" ht="13.5" thickBot="1">
      <c r="A29" s="106"/>
      <c r="B29" s="107"/>
      <c r="C29" s="107"/>
      <c r="D29" s="107"/>
      <c r="E29" s="107"/>
      <c r="F29" s="107"/>
      <c r="G29" s="107"/>
      <c r="H29" s="108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</sheetData>
  <sheetProtection password="CE28" sheet="1" objects="1" scenarios="1"/>
  <mergeCells count="13">
    <mergeCell ref="A6:H6"/>
    <mergeCell ref="A22:H22"/>
    <mergeCell ref="A18:H18"/>
    <mergeCell ref="A10:H10"/>
    <mergeCell ref="A14:H14"/>
    <mergeCell ref="A7:B7"/>
    <mergeCell ref="A11:B11"/>
    <mergeCell ref="A15:B15"/>
    <mergeCell ref="A19:B19"/>
    <mergeCell ref="G28:H28"/>
    <mergeCell ref="A23:B23"/>
    <mergeCell ref="A28:B28"/>
    <mergeCell ref="C28:F28"/>
  </mergeCells>
  <printOptions/>
  <pageMargins left="0.4724409448818898" right="0.4724409448818898" top="0.3937007874015748" bottom="0.3937007874015748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2"/>
  <sheetViews>
    <sheetView showZeros="0" workbookViewId="0" topLeftCell="A1">
      <selection activeCell="C8" sqref="C8"/>
    </sheetView>
  </sheetViews>
  <sheetFormatPr defaultColWidth="9.140625" defaultRowHeight="12.75" outlineLevelRow="1"/>
  <cols>
    <col min="1" max="1" width="2.7109375" style="155" customWidth="1"/>
    <col min="2" max="2" width="9.421875" style="155" customWidth="1"/>
    <col min="3" max="3" width="26.57421875" style="155" customWidth="1"/>
    <col min="4" max="5" width="17.140625" style="155" customWidth="1"/>
    <col min="6" max="9" width="11.140625" style="155" customWidth="1"/>
    <col min="10" max="10" width="17.7109375" style="155" customWidth="1"/>
    <col min="11" max="11" width="15.421875" style="155" customWidth="1"/>
    <col min="12" max="12" width="15.28125" style="313" hidden="1" customWidth="1"/>
    <col min="13" max="16" width="13.8515625" style="155" hidden="1" customWidth="1"/>
    <col min="17" max="17" width="13.421875" style="155" hidden="1" customWidth="1"/>
    <col min="18" max="18" width="12.28125" style="313" customWidth="1"/>
    <col min="19" max="20" width="12.57421875" style="155" customWidth="1"/>
    <col min="21" max="21" width="17.57421875" style="155" customWidth="1"/>
    <col min="22" max="16384" width="9.140625" style="155" customWidth="1"/>
  </cols>
  <sheetData>
    <row r="1" spans="2:20" ht="11.25" customHeight="1">
      <c r="B1" s="83" t="s">
        <v>0</v>
      </c>
      <c r="C1" s="135">
        <f>'OZ-a'!B9</f>
        <v>0</v>
      </c>
      <c r="D1" s="104"/>
      <c r="E1" s="114"/>
      <c r="F1" s="114"/>
      <c r="G1" s="114"/>
      <c r="H1" s="114"/>
      <c r="I1" s="114"/>
      <c r="J1" s="114"/>
      <c r="K1" s="115"/>
      <c r="L1" s="311"/>
      <c r="M1" s="246"/>
      <c r="N1" s="246"/>
      <c r="O1" s="246"/>
      <c r="P1" s="246"/>
      <c r="Q1" s="246"/>
      <c r="R1" s="311"/>
      <c r="S1" s="101"/>
      <c r="T1" s="101"/>
    </row>
    <row r="2" spans="2:20" ht="11.25" customHeight="1">
      <c r="B2" s="84" t="s">
        <v>1</v>
      </c>
      <c r="C2" s="293">
        <f>'OZ-a'!B10</f>
        <v>0</v>
      </c>
      <c r="D2" s="101"/>
      <c r="E2" s="116"/>
      <c r="F2" s="116"/>
      <c r="G2" s="116"/>
      <c r="H2" s="116"/>
      <c r="I2" s="116"/>
      <c r="J2" s="116"/>
      <c r="K2" s="117"/>
      <c r="L2" s="311"/>
      <c r="M2" s="246"/>
      <c r="N2" s="246"/>
      <c r="O2" s="246"/>
      <c r="P2" s="246"/>
      <c r="Q2" s="246"/>
      <c r="R2" s="311"/>
      <c r="S2" s="101"/>
      <c r="T2" s="101"/>
    </row>
    <row r="3" spans="2:20" ht="12" customHeight="1">
      <c r="B3" s="85" t="s">
        <v>6</v>
      </c>
      <c r="C3" s="86">
        <f>'OZ-a'!H5</f>
        <v>0</v>
      </c>
      <c r="D3" s="277"/>
      <c r="E3" s="87"/>
      <c r="F3" s="87"/>
      <c r="G3" s="87"/>
      <c r="H3" s="87"/>
      <c r="I3" s="87"/>
      <c r="J3" s="87"/>
      <c r="K3" s="88"/>
      <c r="L3" s="312"/>
      <c r="M3" s="246"/>
      <c r="N3" s="246"/>
      <c r="O3" s="246"/>
      <c r="P3" s="246"/>
      <c r="Q3" s="246"/>
      <c r="R3" s="312"/>
      <c r="S3" s="101"/>
      <c r="T3" s="101"/>
    </row>
    <row r="4" spans="2:18" ht="7.5" customHeight="1">
      <c r="B4" s="156"/>
      <c r="C4" s="156"/>
      <c r="D4" s="157"/>
      <c r="E4" s="158"/>
      <c r="F4" s="158"/>
      <c r="G4" s="158"/>
      <c r="H4" s="158"/>
      <c r="I4" s="158"/>
      <c r="J4" s="158"/>
      <c r="K4" s="158"/>
      <c r="L4" s="312"/>
      <c r="M4" s="156"/>
      <c r="N4" s="156"/>
      <c r="O4" s="156"/>
      <c r="P4" s="156"/>
      <c r="Q4" s="156"/>
      <c r="R4" s="312"/>
    </row>
    <row r="5" spans="2:18" ht="7.5" customHeight="1">
      <c r="B5" s="156"/>
      <c r="C5" s="156"/>
      <c r="D5" s="157"/>
      <c r="E5" s="158"/>
      <c r="F5" s="158"/>
      <c r="G5" s="158"/>
      <c r="H5" s="158"/>
      <c r="I5" s="158"/>
      <c r="J5" s="158"/>
      <c r="K5" s="158"/>
      <c r="L5" s="312"/>
      <c r="M5" s="156"/>
      <c r="N5" s="156"/>
      <c r="O5" s="156"/>
      <c r="P5" s="156"/>
      <c r="Q5" s="156"/>
      <c r="R5" s="312"/>
    </row>
    <row r="6" spans="2:21" ht="18">
      <c r="B6" s="159" t="s">
        <v>66</v>
      </c>
      <c r="C6" s="159"/>
      <c r="M6" s="340"/>
      <c r="N6" s="340"/>
      <c r="O6" s="340"/>
      <c r="P6" s="340"/>
      <c r="Q6" s="340"/>
      <c r="U6" s="314" t="s">
        <v>48</v>
      </c>
    </row>
    <row r="7" spans="2:17" ht="6" customHeight="1">
      <c r="B7" s="159"/>
      <c r="C7" s="159"/>
      <c r="M7" s="340"/>
      <c r="N7" s="340"/>
      <c r="O7" s="340"/>
      <c r="P7" s="340"/>
      <c r="Q7" s="340"/>
    </row>
    <row r="8" spans="2:17" ht="15.75">
      <c r="B8" s="295" t="s">
        <v>65</v>
      </c>
      <c r="C8" s="305"/>
      <c r="D8" s="133"/>
      <c r="M8" s="340"/>
      <c r="N8" s="340"/>
      <c r="O8" s="340"/>
      <c r="P8" s="340"/>
      <c r="Q8" s="340"/>
    </row>
    <row r="9" spans="13:17" ht="13.5" thickBot="1">
      <c r="M9" s="101"/>
      <c r="N9" s="101"/>
      <c r="O9" s="101"/>
      <c r="P9" s="101"/>
      <c r="Q9" s="101"/>
    </row>
    <row r="10" spans="2:17" ht="19.5" customHeight="1">
      <c r="B10" s="160" t="s">
        <v>67</v>
      </c>
      <c r="C10" s="161"/>
      <c r="D10" s="161"/>
      <c r="E10" s="162"/>
      <c r="F10" s="162"/>
      <c r="G10" s="162"/>
      <c r="H10" s="163"/>
      <c r="I10" s="163"/>
      <c r="J10" s="413"/>
      <c r="K10" s="414"/>
      <c r="L10" s="417" t="s">
        <v>126</v>
      </c>
      <c r="M10" s="341"/>
      <c r="N10" s="341"/>
      <c r="O10" s="341"/>
      <c r="P10" s="341"/>
      <c r="Q10" s="341"/>
    </row>
    <row r="11" spans="2:17" ht="19.5" customHeight="1">
      <c r="B11" s="329" t="s">
        <v>127</v>
      </c>
      <c r="C11" s="330"/>
      <c r="D11" s="330"/>
      <c r="E11" s="331"/>
      <c r="F11" s="331"/>
      <c r="G11" s="331"/>
      <c r="H11" s="332"/>
      <c r="I11" s="332"/>
      <c r="J11" s="333">
        <v>0</v>
      </c>
      <c r="K11" s="334" t="e">
        <f>MAX(L15:L51)/J10-1</f>
        <v>#DIV/0!</v>
      </c>
      <c r="L11" s="417"/>
      <c r="M11" s="341"/>
      <c r="N11" s="341"/>
      <c r="O11" s="341"/>
      <c r="P11" s="341"/>
      <c r="Q11" s="341"/>
    </row>
    <row r="12" spans="2:17" ht="19.5" customHeight="1" thickBot="1">
      <c r="B12" s="164" t="s">
        <v>68</v>
      </c>
      <c r="C12" s="165"/>
      <c r="D12" s="165"/>
      <c r="E12" s="166"/>
      <c r="F12" s="166"/>
      <c r="G12" s="166"/>
      <c r="H12" s="107"/>
      <c r="I12" s="107"/>
      <c r="J12" s="415">
        <f>J10+J15</f>
        <v>0</v>
      </c>
      <c r="K12" s="416"/>
      <c r="L12" s="417"/>
      <c r="M12" s="167"/>
      <c r="N12" s="167"/>
      <c r="O12" s="167"/>
      <c r="P12" s="167"/>
      <c r="Q12" s="167"/>
    </row>
    <row r="13" spans="2:17" ht="23.25" customHeight="1" thickBot="1">
      <c r="B13" s="167"/>
      <c r="C13" s="167"/>
      <c r="D13" s="167"/>
      <c r="E13" s="168"/>
      <c r="F13" s="270">
        <f>'Typy změn'!D4</f>
        <v>0.15</v>
      </c>
      <c r="G13" s="270"/>
      <c r="H13" s="169"/>
      <c r="I13" s="169"/>
      <c r="J13" s="169"/>
      <c r="K13" s="169"/>
      <c r="M13" s="167"/>
      <c r="N13" s="167"/>
      <c r="O13" s="167"/>
      <c r="P13" s="167"/>
      <c r="Q13" s="167"/>
    </row>
    <row r="14" spans="2:17" ht="15">
      <c r="B14" s="170"/>
      <c r="C14" s="247"/>
      <c r="D14" s="171" t="s">
        <v>60</v>
      </c>
      <c r="E14" s="171" t="s">
        <v>59</v>
      </c>
      <c r="F14" s="172" t="s">
        <v>113</v>
      </c>
      <c r="G14" s="172" t="s">
        <v>119</v>
      </c>
      <c r="H14" s="172" t="s">
        <v>120</v>
      </c>
      <c r="I14" s="172" t="s">
        <v>111</v>
      </c>
      <c r="J14" s="172" t="s">
        <v>61</v>
      </c>
      <c r="K14" s="173" t="s">
        <v>58</v>
      </c>
      <c r="M14" s="247" t="s">
        <v>102</v>
      </c>
      <c r="N14" s="319" t="s">
        <v>121</v>
      </c>
      <c r="O14" s="319" t="s">
        <v>122</v>
      </c>
      <c r="P14" s="319" t="s">
        <v>128</v>
      </c>
      <c r="Q14" s="319" t="s">
        <v>123</v>
      </c>
    </row>
    <row r="15" spans="2:17" ht="25.5" customHeight="1" thickBot="1">
      <c r="B15" s="174" t="s">
        <v>115</v>
      </c>
      <c r="C15" s="248" t="s">
        <v>107</v>
      </c>
      <c r="D15" s="241">
        <f aca="true" t="shared" si="0" ref="D15:K15">SUM(D16:D50)</f>
        <v>0</v>
      </c>
      <c r="E15" s="242">
        <f t="shared" si="0"/>
        <v>0</v>
      </c>
      <c r="F15" s="240" t="e">
        <f>SUM(F16:F50)</f>
        <v>#DIV/0!</v>
      </c>
      <c r="G15" s="259" t="e">
        <f t="shared" si="0"/>
        <v>#DIV/0!</v>
      </c>
      <c r="H15" s="259" t="e">
        <f t="shared" si="0"/>
        <v>#DIV/0!</v>
      </c>
      <c r="I15" s="259" t="e">
        <f t="shared" si="0"/>
        <v>#DIV/0!</v>
      </c>
      <c r="J15" s="243">
        <f t="shared" si="0"/>
        <v>0</v>
      </c>
      <c r="K15" s="261" t="e">
        <f t="shared" si="0"/>
        <v>#DIV/0!</v>
      </c>
      <c r="L15" s="318">
        <f>J10</f>
        <v>0</v>
      </c>
      <c r="M15" s="248"/>
      <c r="N15" s="248"/>
      <c r="O15" s="248"/>
      <c r="P15" s="248"/>
      <c r="Q15" s="248"/>
    </row>
    <row r="16" spans="2:18" s="175" customFormat="1" ht="19.5" customHeight="1" thickTop="1">
      <c r="B16" s="274">
        <v>1</v>
      </c>
      <c r="C16" s="302"/>
      <c r="D16" s="236"/>
      <c r="E16" s="236"/>
      <c r="F16" s="239" t="e">
        <f aca="true" t="shared" si="1" ref="F16:F50">(ABS(D16)+ABS(E16))/$L15*M16</f>
        <v>#DIV/0!</v>
      </c>
      <c r="G16" s="239" t="e">
        <f aca="true" t="shared" si="2" ref="G16:G50">(ABS(D16)+ABS(E16))/$L15*N16</f>
        <v>#DIV/0!</v>
      </c>
      <c r="H16" s="239" t="e">
        <f aca="true" t="shared" si="3" ref="H16:H50">(ABS(D16)+ABS(E16))/$L15*O16</f>
        <v>#DIV/0!</v>
      </c>
      <c r="I16" s="239" t="e">
        <f aca="true" t="shared" si="4" ref="I16:I50">((D16)+(E16))/$L15*Q16</f>
        <v>#DIV/0!</v>
      </c>
      <c r="J16" s="238">
        <f>D16+E16</f>
        <v>0</v>
      </c>
      <c r="K16" s="237" t="e">
        <f>J16/$J$10</f>
        <v>#DIV/0!</v>
      </c>
      <c r="L16" s="315">
        <f>IF(C16='Typy změn'!$A$3,'OZ-c'!L15+'OZ-c'!J16,'OZ-c'!L15)</f>
        <v>0</v>
      </c>
      <c r="M16" s="260">
        <f>IF(ISBLANK(C16),0,IF(INDEX('Typy změn'!C:C,MATCH(C16,'Typy změn'!A:A,0)),1,0))</f>
        <v>0</v>
      </c>
      <c r="N16" s="249">
        <f>IF(C16='Typy změn'!A$5,1,0)</f>
        <v>0</v>
      </c>
      <c r="O16" s="260">
        <f>IF(C16='Typy změn'!A$6,1,0)</f>
        <v>0</v>
      </c>
      <c r="P16" s="260">
        <f>IF(AND(C16='Typy změn'!A$9,D16&gt;ABS(E16)),1,0)</f>
        <v>0</v>
      </c>
      <c r="Q16" s="260">
        <f>SUM(N16:O16)</f>
        <v>0</v>
      </c>
      <c r="R16" s="316"/>
    </row>
    <row r="17" spans="2:18" s="175" customFormat="1" ht="19.5" customHeight="1">
      <c r="B17" s="274">
        <v>2</v>
      </c>
      <c r="C17" s="302"/>
      <c r="D17" s="236"/>
      <c r="E17" s="236"/>
      <c r="F17" s="271" t="e">
        <f t="shared" si="1"/>
        <v>#DIV/0!</v>
      </c>
      <c r="G17" s="271" t="e">
        <f t="shared" si="2"/>
        <v>#DIV/0!</v>
      </c>
      <c r="H17" s="239" t="e">
        <f t="shared" si="3"/>
        <v>#DIV/0!</v>
      </c>
      <c r="I17" s="239" t="e">
        <f t="shared" si="4"/>
        <v>#DIV/0!</v>
      </c>
      <c r="J17" s="176">
        <f>D17+E17</f>
        <v>0</v>
      </c>
      <c r="K17" s="177" t="e">
        <f>J17/$J$10</f>
        <v>#DIV/0!</v>
      </c>
      <c r="L17" s="315">
        <f>IF(C17='Typy změn'!$A$3,'OZ-c'!L16+'OZ-c'!J17,'OZ-c'!L16)</f>
        <v>0</v>
      </c>
      <c r="M17" s="260">
        <f>IF(ISBLANK(C17),0,IF(INDEX('Typy změn'!C:C,MATCH(C17,'Typy změn'!A:A,0)),1,0))</f>
        <v>0</v>
      </c>
      <c r="N17" s="249">
        <f>IF(C17='Typy změn'!A$5,1,0)</f>
        <v>0</v>
      </c>
      <c r="O17" s="260">
        <f>IF(C17='Typy změn'!A$6,1,0)</f>
        <v>0</v>
      </c>
      <c r="P17" s="260">
        <f>IF(AND(C17='Typy změn'!A$9,D17&gt;ABS(E17)),1,0)</f>
        <v>0</v>
      </c>
      <c r="Q17" s="260">
        <f>SUM(N17:O17)</f>
        <v>0</v>
      </c>
      <c r="R17" s="317"/>
    </row>
    <row r="18" spans="2:18" s="175" customFormat="1" ht="19.5" customHeight="1">
      <c r="B18" s="274">
        <v>3</v>
      </c>
      <c r="C18" s="302"/>
      <c r="D18" s="236"/>
      <c r="E18" s="236"/>
      <c r="F18" s="271" t="e">
        <f t="shared" si="1"/>
        <v>#DIV/0!</v>
      </c>
      <c r="G18" s="271" t="e">
        <f t="shared" si="2"/>
        <v>#DIV/0!</v>
      </c>
      <c r="H18" s="239" t="e">
        <f t="shared" si="3"/>
        <v>#DIV/0!</v>
      </c>
      <c r="I18" s="239" t="e">
        <f t="shared" si="4"/>
        <v>#DIV/0!</v>
      </c>
      <c r="J18" s="176">
        <f>D18+E18</f>
        <v>0</v>
      </c>
      <c r="K18" s="177" t="e">
        <f aca="true" t="shared" si="5" ref="K18:K50">J18/$J$10</f>
        <v>#DIV/0!</v>
      </c>
      <c r="L18" s="315">
        <f>IF(C18='Typy změn'!$A$3,'OZ-c'!L17+'OZ-c'!J18,'OZ-c'!L17)</f>
        <v>0</v>
      </c>
      <c r="M18" s="260">
        <f>IF(ISBLANK(C18),0,IF(INDEX('Typy změn'!C:C,MATCH(C18,'Typy změn'!A:A,0)),1,0))</f>
        <v>0</v>
      </c>
      <c r="N18" s="249">
        <f>IF(C18='Typy změn'!A$5,1,0)</f>
        <v>0</v>
      </c>
      <c r="O18" s="260">
        <f>IF(C18='Typy změn'!A$6,1,0)</f>
        <v>0</v>
      </c>
      <c r="P18" s="260">
        <f>IF(AND(C18='Typy změn'!A$9,D18&gt;ABS(E18)),1,0)</f>
        <v>0</v>
      </c>
      <c r="Q18" s="260">
        <f aca="true" t="shared" si="6" ref="Q18:Q50">SUM(N18:O18)</f>
        <v>0</v>
      </c>
      <c r="R18" s="317"/>
    </row>
    <row r="19" spans="2:18" s="175" customFormat="1" ht="19.5" customHeight="1">
      <c r="B19" s="274">
        <v>4</v>
      </c>
      <c r="C19" s="302"/>
      <c r="D19" s="236"/>
      <c r="E19" s="236"/>
      <c r="F19" s="271" t="e">
        <f t="shared" si="1"/>
        <v>#DIV/0!</v>
      </c>
      <c r="G19" s="271" t="e">
        <f t="shared" si="2"/>
        <v>#DIV/0!</v>
      </c>
      <c r="H19" s="239" t="e">
        <f t="shared" si="3"/>
        <v>#DIV/0!</v>
      </c>
      <c r="I19" s="239" t="e">
        <f t="shared" si="4"/>
        <v>#DIV/0!</v>
      </c>
      <c r="J19" s="176">
        <f aca="true" t="shared" si="7" ref="J19:J50">D19+E19</f>
        <v>0</v>
      </c>
      <c r="K19" s="177" t="e">
        <f t="shared" si="5"/>
        <v>#DIV/0!</v>
      </c>
      <c r="L19" s="315">
        <f>IF(C19='Typy změn'!$A$3,'OZ-c'!L18+'OZ-c'!J19,'OZ-c'!L18)</f>
        <v>0</v>
      </c>
      <c r="M19" s="260">
        <f>IF(ISBLANK(C19),0,IF(INDEX('Typy změn'!C:C,MATCH(C19,'Typy změn'!A:A,0)),1,0))</f>
        <v>0</v>
      </c>
      <c r="N19" s="249">
        <f>IF(C19='Typy změn'!A$5,1,0)</f>
        <v>0</v>
      </c>
      <c r="O19" s="260">
        <f>IF(C19='Typy změn'!A$6,1,0)</f>
        <v>0</v>
      </c>
      <c r="P19" s="260">
        <f>IF(AND(C19='Typy změn'!A$9,D19&gt;ABS(E19)),1,0)</f>
        <v>0</v>
      </c>
      <c r="Q19" s="260">
        <f t="shared" si="6"/>
        <v>0</v>
      </c>
      <c r="R19" s="317"/>
    </row>
    <row r="20" spans="2:18" s="175" customFormat="1" ht="19.5" customHeight="1">
      <c r="B20" s="274">
        <v>5</v>
      </c>
      <c r="C20" s="302"/>
      <c r="D20" s="236"/>
      <c r="E20" s="236"/>
      <c r="F20" s="271" t="e">
        <f t="shared" si="1"/>
        <v>#DIV/0!</v>
      </c>
      <c r="G20" s="271" t="e">
        <f t="shared" si="2"/>
        <v>#DIV/0!</v>
      </c>
      <c r="H20" s="239" t="e">
        <f t="shared" si="3"/>
        <v>#DIV/0!</v>
      </c>
      <c r="I20" s="239" t="e">
        <f t="shared" si="4"/>
        <v>#DIV/0!</v>
      </c>
      <c r="J20" s="176">
        <f t="shared" si="7"/>
        <v>0</v>
      </c>
      <c r="K20" s="177" t="e">
        <f t="shared" si="5"/>
        <v>#DIV/0!</v>
      </c>
      <c r="L20" s="315">
        <f>IF(C20='Typy změn'!$A$3,'OZ-c'!L19+'OZ-c'!J20,'OZ-c'!L19)</f>
        <v>0</v>
      </c>
      <c r="M20" s="260">
        <f>IF(ISBLANK(C20),0,IF(INDEX('Typy změn'!C:C,MATCH(C20,'Typy změn'!A:A,0)),1,0))</f>
        <v>0</v>
      </c>
      <c r="N20" s="249">
        <f>IF(C20='Typy změn'!A$5,1,0)</f>
        <v>0</v>
      </c>
      <c r="O20" s="260">
        <f>IF(C20='Typy změn'!A$6,1,0)</f>
        <v>0</v>
      </c>
      <c r="P20" s="260">
        <f>IF(AND(C20='Typy změn'!A$9,D20&gt;ABS(E20)),1,0)</f>
        <v>0</v>
      </c>
      <c r="Q20" s="260">
        <f t="shared" si="6"/>
        <v>0</v>
      </c>
      <c r="R20" s="317"/>
    </row>
    <row r="21" spans="2:18" s="175" customFormat="1" ht="19.5" customHeight="1">
      <c r="B21" s="274">
        <v>6</v>
      </c>
      <c r="C21" s="302"/>
      <c r="D21" s="236"/>
      <c r="E21" s="236"/>
      <c r="F21" s="271" t="e">
        <f t="shared" si="1"/>
        <v>#DIV/0!</v>
      </c>
      <c r="G21" s="271" t="e">
        <f t="shared" si="2"/>
        <v>#DIV/0!</v>
      </c>
      <c r="H21" s="239" t="e">
        <f t="shared" si="3"/>
        <v>#DIV/0!</v>
      </c>
      <c r="I21" s="239" t="e">
        <f t="shared" si="4"/>
        <v>#DIV/0!</v>
      </c>
      <c r="J21" s="176">
        <f t="shared" si="7"/>
        <v>0</v>
      </c>
      <c r="K21" s="177" t="e">
        <f t="shared" si="5"/>
        <v>#DIV/0!</v>
      </c>
      <c r="L21" s="315">
        <f>IF(C21='Typy změn'!$A$3,'OZ-c'!L20+'OZ-c'!J21,'OZ-c'!L20)</f>
        <v>0</v>
      </c>
      <c r="M21" s="260">
        <f>IF(ISBLANK(C21),0,IF(INDEX('Typy změn'!C:C,MATCH(C21,'Typy změn'!A:A,0)),1,0))</f>
        <v>0</v>
      </c>
      <c r="N21" s="249">
        <f>IF(C21='Typy změn'!A$5,1,0)</f>
        <v>0</v>
      </c>
      <c r="O21" s="260">
        <f>IF(C21='Typy změn'!A$6,1,0)</f>
        <v>0</v>
      </c>
      <c r="P21" s="260">
        <f>IF(AND(C21='Typy změn'!A$9,D21&gt;ABS(E21)),1,0)</f>
        <v>0</v>
      </c>
      <c r="Q21" s="260">
        <f t="shared" si="6"/>
        <v>0</v>
      </c>
      <c r="R21" s="317"/>
    </row>
    <row r="22" spans="2:18" s="175" customFormat="1" ht="19.5" customHeight="1">
      <c r="B22" s="274">
        <v>7</v>
      </c>
      <c r="C22" s="302"/>
      <c r="D22" s="236"/>
      <c r="E22" s="236"/>
      <c r="F22" s="271" t="e">
        <f t="shared" si="1"/>
        <v>#DIV/0!</v>
      </c>
      <c r="G22" s="271" t="e">
        <f t="shared" si="2"/>
        <v>#DIV/0!</v>
      </c>
      <c r="H22" s="239" t="e">
        <f t="shared" si="3"/>
        <v>#DIV/0!</v>
      </c>
      <c r="I22" s="239" t="e">
        <f t="shared" si="4"/>
        <v>#DIV/0!</v>
      </c>
      <c r="J22" s="176">
        <f t="shared" si="7"/>
        <v>0</v>
      </c>
      <c r="K22" s="177" t="e">
        <f t="shared" si="5"/>
        <v>#DIV/0!</v>
      </c>
      <c r="L22" s="315">
        <f>IF(C22='Typy změn'!$A$3,'OZ-c'!L21+'OZ-c'!J22,'OZ-c'!L21)</f>
        <v>0</v>
      </c>
      <c r="M22" s="249">
        <f>IF(ISBLANK(C22),0,IF(INDEX('Typy změn'!C:C,MATCH(C22,'Typy změn'!A:A,0)),1,0))</f>
        <v>0</v>
      </c>
      <c r="N22" s="249">
        <f>IF(C22='Typy změn'!A$5,1,0)</f>
        <v>0</v>
      </c>
      <c r="O22" s="249">
        <f>IF(C22='Typy změn'!A$6,1,0)</f>
        <v>0</v>
      </c>
      <c r="P22" s="249">
        <f>IF(AND(C22='Typy změn'!A$9,D22&gt;ABS(E22)),1,0)</f>
        <v>0</v>
      </c>
      <c r="Q22" s="249">
        <f t="shared" si="6"/>
        <v>0</v>
      </c>
      <c r="R22" s="317"/>
    </row>
    <row r="23" spans="2:18" s="175" customFormat="1" ht="19.5" customHeight="1">
      <c r="B23" s="274">
        <v>8</v>
      </c>
      <c r="C23" s="302"/>
      <c r="D23" s="236"/>
      <c r="E23" s="236"/>
      <c r="F23" s="271" t="e">
        <f t="shared" si="1"/>
        <v>#DIV/0!</v>
      </c>
      <c r="G23" s="271" t="e">
        <f t="shared" si="2"/>
        <v>#DIV/0!</v>
      </c>
      <c r="H23" s="239" t="e">
        <f t="shared" si="3"/>
        <v>#DIV/0!</v>
      </c>
      <c r="I23" s="239" t="e">
        <f t="shared" si="4"/>
        <v>#DIV/0!</v>
      </c>
      <c r="J23" s="176">
        <f t="shared" si="7"/>
        <v>0</v>
      </c>
      <c r="K23" s="177" t="e">
        <f t="shared" si="5"/>
        <v>#DIV/0!</v>
      </c>
      <c r="L23" s="315">
        <f>IF(C23='Typy změn'!$A$3,'OZ-c'!L22+'OZ-c'!J23,'OZ-c'!L22)</f>
        <v>0</v>
      </c>
      <c r="M23" s="249">
        <f>IF(ISBLANK(C23),0,IF(INDEX('Typy změn'!C:C,MATCH(C23,'Typy změn'!A:A,0)),1,0))</f>
        <v>0</v>
      </c>
      <c r="N23" s="249">
        <f>IF(C23='Typy změn'!A$5,1,0)</f>
        <v>0</v>
      </c>
      <c r="O23" s="249">
        <f>IF(C23='Typy změn'!A$6,1,0)</f>
        <v>0</v>
      </c>
      <c r="P23" s="249">
        <f>IF(AND(C23='Typy změn'!A$9,D23&gt;ABS(E23)),1,0)</f>
        <v>0</v>
      </c>
      <c r="Q23" s="249">
        <f t="shared" si="6"/>
        <v>0</v>
      </c>
      <c r="R23" s="317"/>
    </row>
    <row r="24" spans="2:18" s="175" customFormat="1" ht="19.5" customHeight="1">
      <c r="B24" s="274">
        <v>9</v>
      </c>
      <c r="C24" s="302"/>
      <c r="D24" s="236"/>
      <c r="E24" s="236"/>
      <c r="F24" s="271" t="e">
        <f t="shared" si="1"/>
        <v>#DIV/0!</v>
      </c>
      <c r="G24" s="271" t="e">
        <f t="shared" si="2"/>
        <v>#DIV/0!</v>
      </c>
      <c r="H24" s="239" t="e">
        <f t="shared" si="3"/>
        <v>#DIV/0!</v>
      </c>
      <c r="I24" s="239" t="e">
        <f t="shared" si="4"/>
        <v>#DIV/0!</v>
      </c>
      <c r="J24" s="176">
        <f t="shared" si="7"/>
        <v>0</v>
      </c>
      <c r="K24" s="177" t="e">
        <f t="shared" si="5"/>
        <v>#DIV/0!</v>
      </c>
      <c r="L24" s="315">
        <f>IF(C24='Typy změn'!$A$3,'OZ-c'!L23+'OZ-c'!J24,'OZ-c'!L23)</f>
        <v>0</v>
      </c>
      <c r="M24" s="249">
        <f>IF(ISBLANK(C24),0,IF(INDEX('Typy změn'!C:C,MATCH(C24,'Typy změn'!A:A,0)),1,0))</f>
        <v>0</v>
      </c>
      <c r="N24" s="249">
        <f>IF(C24='Typy změn'!A$5,1,0)</f>
        <v>0</v>
      </c>
      <c r="O24" s="249">
        <f>IF(C24='Typy změn'!A$6,1,0)</f>
        <v>0</v>
      </c>
      <c r="P24" s="249">
        <f>IF(AND(C24='Typy změn'!A$9,D24&gt;ABS(E24)),1,0)</f>
        <v>0</v>
      </c>
      <c r="Q24" s="249">
        <f t="shared" si="6"/>
        <v>0</v>
      </c>
      <c r="R24" s="317"/>
    </row>
    <row r="25" spans="2:18" s="175" customFormat="1" ht="19.5" customHeight="1">
      <c r="B25" s="274">
        <v>10</v>
      </c>
      <c r="C25" s="302"/>
      <c r="D25" s="236"/>
      <c r="E25" s="236"/>
      <c r="F25" s="271" t="e">
        <f t="shared" si="1"/>
        <v>#DIV/0!</v>
      </c>
      <c r="G25" s="271" t="e">
        <f t="shared" si="2"/>
        <v>#DIV/0!</v>
      </c>
      <c r="H25" s="239" t="e">
        <f t="shared" si="3"/>
        <v>#DIV/0!</v>
      </c>
      <c r="I25" s="239" t="e">
        <f t="shared" si="4"/>
        <v>#DIV/0!</v>
      </c>
      <c r="J25" s="176">
        <f t="shared" si="7"/>
        <v>0</v>
      </c>
      <c r="K25" s="177" t="e">
        <f t="shared" si="5"/>
        <v>#DIV/0!</v>
      </c>
      <c r="L25" s="315">
        <f>IF(C25='Typy změn'!$A$3,'OZ-c'!L24+'OZ-c'!J25,'OZ-c'!L24)</f>
        <v>0</v>
      </c>
      <c r="M25" s="249">
        <f>IF(ISBLANK(C25),0,IF(INDEX('Typy změn'!C:C,MATCH(C25,'Typy změn'!A:A,0)),1,0))</f>
        <v>0</v>
      </c>
      <c r="N25" s="249">
        <f>IF(C25='Typy změn'!A$5,1,0)</f>
        <v>0</v>
      </c>
      <c r="O25" s="249">
        <f>IF(C25='Typy změn'!A$6,1,0)</f>
        <v>0</v>
      </c>
      <c r="P25" s="249">
        <f>IF(AND(C25='Typy změn'!A$9,D25&gt;ABS(E25)),1,0)</f>
        <v>0</v>
      </c>
      <c r="Q25" s="249">
        <f t="shared" si="6"/>
        <v>0</v>
      </c>
      <c r="R25" s="317"/>
    </row>
    <row r="26" spans="2:18" s="175" customFormat="1" ht="19.5" customHeight="1">
      <c r="B26" s="274">
        <v>11</v>
      </c>
      <c r="C26" s="302"/>
      <c r="D26" s="236"/>
      <c r="E26" s="236"/>
      <c r="F26" s="271" t="e">
        <f t="shared" si="1"/>
        <v>#DIV/0!</v>
      </c>
      <c r="G26" s="271" t="e">
        <f t="shared" si="2"/>
        <v>#DIV/0!</v>
      </c>
      <c r="H26" s="239" t="e">
        <f t="shared" si="3"/>
        <v>#DIV/0!</v>
      </c>
      <c r="I26" s="239" t="e">
        <f t="shared" si="4"/>
        <v>#DIV/0!</v>
      </c>
      <c r="J26" s="176">
        <f t="shared" si="7"/>
        <v>0</v>
      </c>
      <c r="K26" s="177" t="e">
        <f t="shared" si="5"/>
        <v>#DIV/0!</v>
      </c>
      <c r="L26" s="315">
        <f>IF(C26='Typy změn'!$A$3,'OZ-c'!L25+'OZ-c'!J26,'OZ-c'!L25)</f>
        <v>0</v>
      </c>
      <c r="M26" s="249">
        <f>IF(ISBLANK(C26),0,IF(INDEX('Typy změn'!C:C,MATCH(C26,'Typy změn'!A:A,0)),1,0))</f>
        <v>0</v>
      </c>
      <c r="N26" s="249">
        <f>IF(C26='Typy změn'!A$5,1,0)</f>
        <v>0</v>
      </c>
      <c r="O26" s="249">
        <f>IF(C26='Typy změn'!A$6,1,0)</f>
        <v>0</v>
      </c>
      <c r="P26" s="249">
        <f>IF(AND(C26='Typy změn'!A$9,D26&gt;ABS(E26)),1,0)</f>
        <v>0</v>
      </c>
      <c r="Q26" s="249">
        <f t="shared" si="6"/>
        <v>0</v>
      </c>
      <c r="R26" s="317"/>
    </row>
    <row r="27" spans="2:18" s="175" customFormat="1" ht="19.5" customHeight="1">
      <c r="B27" s="274">
        <v>12</v>
      </c>
      <c r="C27" s="302"/>
      <c r="D27" s="236"/>
      <c r="E27" s="236"/>
      <c r="F27" s="271" t="e">
        <f t="shared" si="1"/>
        <v>#DIV/0!</v>
      </c>
      <c r="G27" s="271" t="e">
        <f t="shared" si="2"/>
        <v>#DIV/0!</v>
      </c>
      <c r="H27" s="239" t="e">
        <f t="shared" si="3"/>
        <v>#DIV/0!</v>
      </c>
      <c r="I27" s="239" t="e">
        <f t="shared" si="4"/>
        <v>#DIV/0!</v>
      </c>
      <c r="J27" s="176">
        <f t="shared" si="7"/>
        <v>0</v>
      </c>
      <c r="K27" s="177" t="e">
        <f t="shared" si="5"/>
        <v>#DIV/0!</v>
      </c>
      <c r="L27" s="315">
        <f>IF(C27='Typy změn'!$A$3,'OZ-c'!L26+'OZ-c'!J27,'OZ-c'!L26)</f>
        <v>0</v>
      </c>
      <c r="M27" s="249">
        <f>IF(ISBLANK(C27),0,IF(INDEX('Typy změn'!C:C,MATCH(C27,'Typy změn'!A:A,0)),1,0))</f>
        <v>0</v>
      </c>
      <c r="N27" s="249">
        <f>IF(C27='Typy změn'!A$5,1,0)</f>
        <v>0</v>
      </c>
      <c r="O27" s="249">
        <f>IF(C27='Typy změn'!A$6,1,0)</f>
        <v>0</v>
      </c>
      <c r="P27" s="249">
        <f>IF(AND(C27='Typy změn'!A$9,D27&gt;ABS(E27)),1,0)</f>
        <v>0</v>
      </c>
      <c r="Q27" s="249">
        <f t="shared" si="6"/>
        <v>0</v>
      </c>
      <c r="R27" s="317"/>
    </row>
    <row r="28" spans="2:18" s="175" customFormat="1" ht="19.5" customHeight="1">
      <c r="B28" s="274">
        <v>13</v>
      </c>
      <c r="C28" s="302"/>
      <c r="D28" s="236"/>
      <c r="E28" s="236"/>
      <c r="F28" s="271" t="e">
        <f t="shared" si="1"/>
        <v>#DIV/0!</v>
      </c>
      <c r="G28" s="271" t="e">
        <f t="shared" si="2"/>
        <v>#DIV/0!</v>
      </c>
      <c r="H28" s="239" t="e">
        <f t="shared" si="3"/>
        <v>#DIV/0!</v>
      </c>
      <c r="I28" s="239" t="e">
        <f t="shared" si="4"/>
        <v>#DIV/0!</v>
      </c>
      <c r="J28" s="176">
        <f t="shared" si="7"/>
        <v>0</v>
      </c>
      <c r="K28" s="177" t="e">
        <f t="shared" si="5"/>
        <v>#DIV/0!</v>
      </c>
      <c r="L28" s="315">
        <f>IF(C28='Typy změn'!$A$3,'OZ-c'!L27+'OZ-c'!J28,'OZ-c'!L27)</f>
        <v>0</v>
      </c>
      <c r="M28" s="249">
        <f>IF(ISBLANK(C28),0,IF(INDEX('Typy změn'!C:C,MATCH(C28,'Typy změn'!A:A,0)),1,0))</f>
        <v>0</v>
      </c>
      <c r="N28" s="249">
        <f>IF(C28='Typy změn'!A$5,1,0)</f>
        <v>0</v>
      </c>
      <c r="O28" s="249">
        <f>IF(C28='Typy změn'!A$6,1,0)</f>
        <v>0</v>
      </c>
      <c r="P28" s="249">
        <f>IF(AND(C28='Typy změn'!A$9,D28&gt;ABS(E28)),1,0)</f>
        <v>0</v>
      </c>
      <c r="Q28" s="249">
        <f t="shared" si="6"/>
        <v>0</v>
      </c>
      <c r="R28" s="317"/>
    </row>
    <row r="29" spans="2:18" s="175" customFormat="1" ht="19.5" customHeight="1">
      <c r="B29" s="274">
        <v>14</v>
      </c>
      <c r="C29" s="302"/>
      <c r="D29" s="236"/>
      <c r="E29" s="236"/>
      <c r="F29" s="271" t="e">
        <f t="shared" si="1"/>
        <v>#DIV/0!</v>
      </c>
      <c r="G29" s="271" t="e">
        <f t="shared" si="2"/>
        <v>#DIV/0!</v>
      </c>
      <c r="H29" s="239" t="e">
        <f t="shared" si="3"/>
        <v>#DIV/0!</v>
      </c>
      <c r="I29" s="239" t="e">
        <f t="shared" si="4"/>
        <v>#DIV/0!</v>
      </c>
      <c r="J29" s="176">
        <f t="shared" si="7"/>
        <v>0</v>
      </c>
      <c r="K29" s="177" t="e">
        <f t="shared" si="5"/>
        <v>#DIV/0!</v>
      </c>
      <c r="L29" s="315">
        <f>IF(C29='Typy změn'!$A$3,'OZ-c'!L28+'OZ-c'!J29,'OZ-c'!L28)</f>
        <v>0</v>
      </c>
      <c r="M29" s="249">
        <f>IF(ISBLANK(C29),0,IF(INDEX('Typy změn'!C:C,MATCH(C29,'Typy změn'!A:A,0)),1,0))</f>
        <v>0</v>
      </c>
      <c r="N29" s="249">
        <f>IF(C29='Typy změn'!A$5,1,0)</f>
        <v>0</v>
      </c>
      <c r="O29" s="249">
        <f>IF(C29='Typy změn'!A$6,1,0)</f>
        <v>0</v>
      </c>
      <c r="P29" s="249">
        <f>IF(AND(C29='Typy změn'!A$9,D29&gt;ABS(E29)),1,0)</f>
        <v>0</v>
      </c>
      <c r="Q29" s="249">
        <f t="shared" si="6"/>
        <v>0</v>
      </c>
      <c r="R29" s="317"/>
    </row>
    <row r="30" spans="2:18" s="175" customFormat="1" ht="19.5" customHeight="1" thickBot="1">
      <c r="B30" s="275">
        <v>15</v>
      </c>
      <c r="C30" s="303"/>
      <c r="D30" s="337"/>
      <c r="E30" s="337"/>
      <c r="F30" s="272" t="e">
        <f t="shared" si="1"/>
        <v>#DIV/0!</v>
      </c>
      <c r="G30" s="272" t="e">
        <f t="shared" si="2"/>
        <v>#DIV/0!</v>
      </c>
      <c r="H30" s="251" t="e">
        <f t="shared" si="3"/>
        <v>#DIV/0!</v>
      </c>
      <c r="I30" s="251" t="e">
        <f t="shared" si="4"/>
        <v>#DIV/0!</v>
      </c>
      <c r="J30" s="178">
        <f t="shared" si="7"/>
        <v>0</v>
      </c>
      <c r="K30" s="179" t="e">
        <f t="shared" si="5"/>
        <v>#DIV/0!</v>
      </c>
      <c r="L30" s="315">
        <f>IF(C30='Typy změn'!$A$3,'OZ-c'!L29+'OZ-c'!J30,'OZ-c'!L29)</f>
        <v>0</v>
      </c>
      <c r="M30" s="250">
        <f>IF(ISBLANK(C30),0,IF(INDEX('Typy změn'!C:C,MATCH(C30,'Typy změn'!A:A,0)),1,0))</f>
        <v>0</v>
      </c>
      <c r="N30" s="250">
        <f>IF(C30='Typy změn'!A$5,1,0)</f>
        <v>0</v>
      </c>
      <c r="O30" s="250">
        <f>IF(C30='Typy změn'!A$6,1,0)</f>
        <v>0</v>
      </c>
      <c r="P30" s="250">
        <f>IF(AND(C30='Typy změn'!A$9,D30&gt;ABS(E30)),1,0)</f>
        <v>0</v>
      </c>
      <c r="Q30" s="250">
        <f t="shared" si="6"/>
        <v>0</v>
      </c>
      <c r="R30" s="317"/>
    </row>
    <row r="31" spans="2:18" s="175" customFormat="1" ht="19.5" customHeight="1" hidden="1" outlineLevel="1">
      <c r="B31" s="274">
        <v>16</v>
      </c>
      <c r="C31" s="302"/>
      <c r="D31" s="236"/>
      <c r="E31" s="236"/>
      <c r="F31" s="271" t="e">
        <f t="shared" si="1"/>
        <v>#DIV/0!</v>
      </c>
      <c r="G31" s="271" t="e">
        <f t="shared" si="2"/>
        <v>#DIV/0!</v>
      </c>
      <c r="H31" s="239" t="e">
        <f t="shared" si="3"/>
        <v>#DIV/0!</v>
      </c>
      <c r="I31" s="239" t="e">
        <f t="shared" si="4"/>
        <v>#DIV/0!</v>
      </c>
      <c r="J31" s="238">
        <f t="shared" si="7"/>
        <v>0</v>
      </c>
      <c r="K31" s="237" t="e">
        <f t="shared" si="5"/>
        <v>#DIV/0!</v>
      </c>
      <c r="L31" s="315">
        <f>IF(C31='Typy změn'!$A$3,'OZ-c'!L30+'OZ-c'!J31,'OZ-c'!L30)</f>
        <v>0</v>
      </c>
      <c r="M31" s="260">
        <f>IF(ISBLANK(C31),0,IF(INDEX('Typy změn'!C:C,MATCH(C31,'Typy změn'!A:A,0)),1,0))</f>
        <v>0</v>
      </c>
      <c r="N31" s="260">
        <f>IF(C31='Typy změn'!A$5,1,0)</f>
        <v>0</v>
      </c>
      <c r="O31" s="260">
        <f>IF(C31='Typy změn'!A$6,1,0)</f>
        <v>0</v>
      </c>
      <c r="P31" s="260">
        <f>IF(AND(C31='Typy změn'!A$9,D31&gt;ABS(E31)),1,0)</f>
        <v>0</v>
      </c>
      <c r="Q31" s="260">
        <f t="shared" si="6"/>
        <v>0</v>
      </c>
      <c r="R31" s="317"/>
    </row>
    <row r="32" spans="2:18" s="175" customFormat="1" ht="19.5" customHeight="1" hidden="1" outlineLevel="1">
      <c r="B32" s="274">
        <v>17</v>
      </c>
      <c r="C32" s="302"/>
      <c r="D32" s="236"/>
      <c r="E32" s="236"/>
      <c r="F32" s="271" t="e">
        <f t="shared" si="1"/>
        <v>#DIV/0!</v>
      </c>
      <c r="G32" s="271" t="e">
        <f t="shared" si="2"/>
        <v>#DIV/0!</v>
      </c>
      <c r="H32" s="239" t="e">
        <f t="shared" si="3"/>
        <v>#DIV/0!</v>
      </c>
      <c r="I32" s="239" t="e">
        <f t="shared" si="4"/>
        <v>#DIV/0!</v>
      </c>
      <c r="J32" s="176">
        <f t="shared" si="7"/>
        <v>0</v>
      </c>
      <c r="K32" s="177" t="e">
        <f t="shared" si="5"/>
        <v>#DIV/0!</v>
      </c>
      <c r="L32" s="315">
        <f>IF(C32='Typy změn'!$A$3,'OZ-c'!L31+'OZ-c'!J32,'OZ-c'!L31)</f>
        <v>0</v>
      </c>
      <c r="M32" s="249">
        <f>IF(ISBLANK(C32),0,IF(INDEX('Typy změn'!C:C,MATCH(C32,'Typy změn'!A:A,0)),1,0))</f>
        <v>0</v>
      </c>
      <c r="N32" s="249">
        <f>IF(C32='Typy změn'!A$5,1,0)</f>
        <v>0</v>
      </c>
      <c r="O32" s="249">
        <f>IF(C32='Typy změn'!A$6,1,0)</f>
        <v>0</v>
      </c>
      <c r="P32" s="249">
        <f>IF(AND(C32='Typy změn'!A$9,D32&gt;ABS(E32)),1,0)</f>
        <v>0</v>
      </c>
      <c r="Q32" s="249">
        <f t="shared" si="6"/>
        <v>0</v>
      </c>
      <c r="R32" s="317"/>
    </row>
    <row r="33" spans="2:18" s="175" customFormat="1" ht="19.5" customHeight="1" hidden="1" outlineLevel="1">
      <c r="B33" s="274">
        <v>18</v>
      </c>
      <c r="C33" s="302"/>
      <c r="D33" s="236"/>
      <c r="E33" s="236"/>
      <c r="F33" s="271" t="e">
        <f t="shared" si="1"/>
        <v>#DIV/0!</v>
      </c>
      <c r="G33" s="271" t="e">
        <f t="shared" si="2"/>
        <v>#DIV/0!</v>
      </c>
      <c r="H33" s="239" t="e">
        <f t="shared" si="3"/>
        <v>#DIV/0!</v>
      </c>
      <c r="I33" s="239" t="e">
        <f t="shared" si="4"/>
        <v>#DIV/0!</v>
      </c>
      <c r="J33" s="176">
        <f t="shared" si="7"/>
        <v>0</v>
      </c>
      <c r="K33" s="177" t="e">
        <f t="shared" si="5"/>
        <v>#DIV/0!</v>
      </c>
      <c r="L33" s="315">
        <f>IF(C33='Typy změn'!$A$3,'OZ-c'!L32+'OZ-c'!J33,'OZ-c'!L32)</f>
        <v>0</v>
      </c>
      <c r="M33" s="249">
        <f>IF(ISBLANK(C33),0,IF(INDEX('Typy změn'!C:C,MATCH(C33,'Typy změn'!A:A,0)),1,0))</f>
        <v>0</v>
      </c>
      <c r="N33" s="249">
        <f>IF(C33='Typy změn'!A$5,1,0)</f>
        <v>0</v>
      </c>
      <c r="O33" s="249">
        <f>IF(C33='Typy změn'!A$6,1,0)</f>
        <v>0</v>
      </c>
      <c r="P33" s="249">
        <f>IF(AND(C33='Typy změn'!A$9,D33&gt;ABS(E33)),1,0)</f>
        <v>0</v>
      </c>
      <c r="Q33" s="249">
        <f t="shared" si="6"/>
        <v>0</v>
      </c>
      <c r="R33" s="317"/>
    </row>
    <row r="34" spans="2:18" s="175" customFormat="1" ht="19.5" customHeight="1" hidden="1" outlineLevel="1">
      <c r="B34" s="274">
        <v>19</v>
      </c>
      <c r="C34" s="302"/>
      <c r="D34" s="236"/>
      <c r="E34" s="236"/>
      <c r="F34" s="271" t="e">
        <f t="shared" si="1"/>
        <v>#DIV/0!</v>
      </c>
      <c r="G34" s="271" t="e">
        <f t="shared" si="2"/>
        <v>#DIV/0!</v>
      </c>
      <c r="H34" s="239" t="e">
        <f t="shared" si="3"/>
        <v>#DIV/0!</v>
      </c>
      <c r="I34" s="239" t="e">
        <f t="shared" si="4"/>
        <v>#DIV/0!</v>
      </c>
      <c r="J34" s="176">
        <f t="shared" si="7"/>
        <v>0</v>
      </c>
      <c r="K34" s="177" t="e">
        <f t="shared" si="5"/>
        <v>#DIV/0!</v>
      </c>
      <c r="L34" s="315">
        <f>IF(C34='Typy změn'!$A$3,'OZ-c'!L33+'OZ-c'!J34,'OZ-c'!L33)</f>
        <v>0</v>
      </c>
      <c r="M34" s="249">
        <f>IF(ISBLANK(C34),0,IF(INDEX('Typy změn'!C:C,MATCH(C34,'Typy změn'!A:A,0)),1,0))</f>
        <v>0</v>
      </c>
      <c r="N34" s="249">
        <f>IF(C34='Typy změn'!A$5,1,0)</f>
        <v>0</v>
      </c>
      <c r="O34" s="249">
        <f>IF(C34='Typy změn'!A$6,1,0)</f>
        <v>0</v>
      </c>
      <c r="P34" s="249">
        <f>IF(AND(C34='Typy změn'!A$9,D34&gt;ABS(E34)),1,0)</f>
        <v>0</v>
      </c>
      <c r="Q34" s="249">
        <f t="shared" si="6"/>
        <v>0</v>
      </c>
      <c r="R34" s="317"/>
    </row>
    <row r="35" spans="2:18" s="175" customFormat="1" ht="19.5" customHeight="1" hidden="1" outlineLevel="1">
      <c r="B35" s="274">
        <v>20</v>
      </c>
      <c r="C35" s="302"/>
      <c r="D35" s="236"/>
      <c r="E35" s="236"/>
      <c r="F35" s="271" t="e">
        <f t="shared" si="1"/>
        <v>#DIV/0!</v>
      </c>
      <c r="G35" s="271" t="e">
        <f t="shared" si="2"/>
        <v>#DIV/0!</v>
      </c>
      <c r="H35" s="239" t="e">
        <f t="shared" si="3"/>
        <v>#DIV/0!</v>
      </c>
      <c r="I35" s="239" t="e">
        <f t="shared" si="4"/>
        <v>#DIV/0!</v>
      </c>
      <c r="J35" s="176">
        <f t="shared" si="7"/>
        <v>0</v>
      </c>
      <c r="K35" s="177" t="e">
        <f t="shared" si="5"/>
        <v>#DIV/0!</v>
      </c>
      <c r="L35" s="315">
        <f>IF(C35='Typy změn'!$A$3,'OZ-c'!L34+'OZ-c'!J35,'OZ-c'!L34)</f>
        <v>0</v>
      </c>
      <c r="M35" s="249">
        <f>IF(ISBLANK(C35),0,IF(INDEX('Typy změn'!C:C,MATCH(C35,'Typy změn'!A:A,0)),1,0))</f>
        <v>0</v>
      </c>
      <c r="N35" s="249">
        <f>IF(C35='Typy změn'!A$5,1,0)</f>
        <v>0</v>
      </c>
      <c r="O35" s="249">
        <f>IF(C35='Typy změn'!A$6,1,0)</f>
        <v>0</v>
      </c>
      <c r="P35" s="249">
        <f>IF(AND(C35='Typy změn'!A$9,D35&gt;ABS(E35)),1,0)</f>
        <v>0</v>
      </c>
      <c r="Q35" s="249">
        <f t="shared" si="6"/>
        <v>0</v>
      </c>
      <c r="R35" s="317"/>
    </row>
    <row r="36" spans="2:18" s="175" customFormat="1" ht="19.5" customHeight="1" hidden="1" outlineLevel="1">
      <c r="B36" s="274">
        <v>21</v>
      </c>
      <c r="C36" s="302"/>
      <c r="D36" s="236"/>
      <c r="E36" s="236"/>
      <c r="F36" s="271" t="e">
        <f t="shared" si="1"/>
        <v>#DIV/0!</v>
      </c>
      <c r="G36" s="271" t="e">
        <f t="shared" si="2"/>
        <v>#DIV/0!</v>
      </c>
      <c r="H36" s="239" t="e">
        <f t="shared" si="3"/>
        <v>#DIV/0!</v>
      </c>
      <c r="I36" s="239" t="e">
        <f t="shared" si="4"/>
        <v>#DIV/0!</v>
      </c>
      <c r="J36" s="176">
        <f t="shared" si="7"/>
        <v>0</v>
      </c>
      <c r="K36" s="177" t="e">
        <f t="shared" si="5"/>
        <v>#DIV/0!</v>
      </c>
      <c r="L36" s="315">
        <f>IF(C36='Typy změn'!$A$3,'OZ-c'!L35+'OZ-c'!J36,'OZ-c'!L35)</f>
        <v>0</v>
      </c>
      <c r="M36" s="249">
        <f>IF(ISBLANK(C36),0,IF(INDEX('Typy změn'!C:C,MATCH(C36,'Typy změn'!A:A,0)),1,0))</f>
        <v>0</v>
      </c>
      <c r="N36" s="249">
        <f>IF(C36='Typy změn'!A$5,1,0)</f>
        <v>0</v>
      </c>
      <c r="O36" s="249">
        <f>IF(C36='Typy změn'!A$6,1,0)</f>
        <v>0</v>
      </c>
      <c r="P36" s="249">
        <f>IF(AND(C36='Typy změn'!A$9,D36&gt;ABS(E36)),1,0)</f>
        <v>0</v>
      </c>
      <c r="Q36" s="249">
        <f t="shared" si="6"/>
        <v>0</v>
      </c>
      <c r="R36" s="317"/>
    </row>
    <row r="37" spans="2:18" s="175" customFormat="1" ht="19.5" customHeight="1" hidden="1" outlineLevel="1">
      <c r="B37" s="274">
        <v>22</v>
      </c>
      <c r="C37" s="302"/>
      <c r="D37" s="236"/>
      <c r="E37" s="236"/>
      <c r="F37" s="271" t="e">
        <f t="shared" si="1"/>
        <v>#DIV/0!</v>
      </c>
      <c r="G37" s="271" t="e">
        <f t="shared" si="2"/>
        <v>#DIV/0!</v>
      </c>
      <c r="H37" s="239" t="e">
        <f t="shared" si="3"/>
        <v>#DIV/0!</v>
      </c>
      <c r="I37" s="239" t="e">
        <f t="shared" si="4"/>
        <v>#DIV/0!</v>
      </c>
      <c r="J37" s="176">
        <f t="shared" si="7"/>
        <v>0</v>
      </c>
      <c r="K37" s="177" t="e">
        <f t="shared" si="5"/>
        <v>#DIV/0!</v>
      </c>
      <c r="L37" s="315">
        <f>IF(C37='Typy změn'!$A$3,'OZ-c'!L36+'OZ-c'!J37,'OZ-c'!L36)</f>
        <v>0</v>
      </c>
      <c r="M37" s="249">
        <f>IF(ISBLANK(C37),0,IF(INDEX('Typy změn'!C:C,MATCH(C37,'Typy změn'!A:A,0)),1,0))</f>
        <v>0</v>
      </c>
      <c r="N37" s="249">
        <f>IF(C37='Typy změn'!A$5,1,0)</f>
        <v>0</v>
      </c>
      <c r="O37" s="249">
        <f>IF(C37='Typy změn'!A$6,1,0)</f>
        <v>0</v>
      </c>
      <c r="P37" s="249">
        <f>IF(AND(C37='Typy změn'!A$9,D37&gt;ABS(E37)),1,0)</f>
        <v>0</v>
      </c>
      <c r="Q37" s="249">
        <f t="shared" si="6"/>
        <v>0</v>
      </c>
      <c r="R37" s="317"/>
    </row>
    <row r="38" spans="2:18" s="175" customFormat="1" ht="19.5" customHeight="1" hidden="1" outlineLevel="1">
      <c r="B38" s="274">
        <v>23</v>
      </c>
      <c r="C38" s="302"/>
      <c r="D38" s="236"/>
      <c r="E38" s="236"/>
      <c r="F38" s="271" t="e">
        <f t="shared" si="1"/>
        <v>#DIV/0!</v>
      </c>
      <c r="G38" s="271" t="e">
        <f t="shared" si="2"/>
        <v>#DIV/0!</v>
      </c>
      <c r="H38" s="239" t="e">
        <f t="shared" si="3"/>
        <v>#DIV/0!</v>
      </c>
      <c r="I38" s="239" t="e">
        <f t="shared" si="4"/>
        <v>#DIV/0!</v>
      </c>
      <c r="J38" s="176">
        <f t="shared" si="7"/>
        <v>0</v>
      </c>
      <c r="K38" s="177" t="e">
        <f t="shared" si="5"/>
        <v>#DIV/0!</v>
      </c>
      <c r="L38" s="315">
        <f>IF(C38='Typy změn'!$A$3,'OZ-c'!L37+'OZ-c'!J38,'OZ-c'!L37)</f>
        <v>0</v>
      </c>
      <c r="M38" s="249">
        <f>IF(ISBLANK(C38),0,IF(INDEX('Typy změn'!C:C,MATCH(C38,'Typy změn'!A:A,0)),1,0))</f>
        <v>0</v>
      </c>
      <c r="N38" s="249">
        <f>IF(C38='Typy změn'!A$5,1,0)</f>
        <v>0</v>
      </c>
      <c r="O38" s="249">
        <f>IF(C38='Typy změn'!A$6,1,0)</f>
        <v>0</v>
      </c>
      <c r="P38" s="249">
        <f>IF(AND(C38='Typy změn'!A$9,D38&gt;ABS(E38)),1,0)</f>
        <v>0</v>
      </c>
      <c r="Q38" s="249">
        <f t="shared" si="6"/>
        <v>0</v>
      </c>
      <c r="R38" s="317"/>
    </row>
    <row r="39" spans="2:18" s="175" customFormat="1" ht="19.5" customHeight="1" hidden="1" outlineLevel="1">
      <c r="B39" s="274">
        <v>24</v>
      </c>
      <c r="C39" s="302"/>
      <c r="D39" s="236"/>
      <c r="E39" s="236"/>
      <c r="F39" s="271" t="e">
        <f t="shared" si="1"/>
        <v>#DIV/0!</v>
      </c>
      <c r="G39" s="271" t="e">
        <f t="shared" si="2"/>
        <v>#DIV/0!</v>
      </c>
      <c r="H39" s="239" t="e">
        <f t="shared" si="3"/>
        <v>#DIV/0!</v>
      </c>
      <c r="I39" s="239" t="e">
        <f t="shared" si="4"/>
        <v>#DIV/0!</v>
      </c>
      <c r="J39" s="176">
        <f t="shared" si="7"/>
        <v>0</v>
      </c>
      <c r="K39" s="177" t="e">
        <f t="shared" si="5"/>
        <v>#DIV/0!</v>
      </c>
      <c r="L39" s="315">
        <f>IF(C39='Typy změn'!$A$3,'OZ-c'!L38+'OZ-c'!J39,'OZ-c'!L38)</f>
        <v>0</v>
      </c>
      <c r="M39" s="249">
        <f>IF(ISBLANK(C39),0,IF(INDEX('Typy změn'!C:C,MATCH(C39,'Typy změn'!A:A,0)),1,0))</f>
        <v>0</v>
      </c>
      <c r="N39" s="249">
        <f>IF(C39='Typy změn'!A$5,1,0)</f>
        <v>0</v>
      </c>
      <c r="O39" s="249">
        <f>IF(C39='Typy změn'!A$6,1,0)</f>
        <v>0</v>
      </c>
      <c r="P39" s="249">
        <f>IF(AND(C39='Typy změn'!A$9,D39&gt;ABS(E39)),1,0)</f>
        <v>0</v>
      </c>
      <c r="Q39" s="249">
        <f t="shared" si="6"/>
        <v>0</v>
      </c>
      <c r="R39" s="317"/>
    </row>
    <row r="40" spans="2:18" s="175" customFormat="1" ht="19.5" customHeight="1" hidden="1" outlineLevel="1">
      <c r="B40" s="274">
        <v>25</v>
      </c>
      <c r="C40" s="302"/>
      <c r="D40" s="236"/>
      <c r="E40" s="236"/>
      <c r="F40" s="271" t="e">
        <f t="shared" si="1"/>
        <v>#DIV/0!</v>
      </c>
      <c r="G40" s="271" t="e">
        <f t="shared" si="2"/>
        <v>#DIV/0!</v>
      </c>
      <c r="H40" s="239" t="e">
        <f t="shared" si="3"/>
        <v>#DIV/0!</v>
      </c>
      <c r="I40" s="239" t="e">
        <f t="shared" si="4"/>
        <v>#DIV/0!</v>
      </c>
      <c r="J40" s="176">
        <f t="shared" si="7"/>
        <v>0</v>
      </c>
      <c r="K40" s="177" t="e">
        <f t="shared" si="5"/>
        <v>#DIV/0!</v>
      </c>
      <c r="L40" s="315">
        <f>IF(C40='Typy změn'!$A$3,'OZ-c'!L39+'OZ-c'!J40,'OZ-c'!L39)</f>
        <v>0</v>
      </c>
      <c r="M40" s="249">
        <f>IF(ISBLANK(C40),0,IF(INDEX('Typy změn'!C:C,MATCH(C40,'Typy změn'!A:A,0)),1,0))</f>
        <v>0</v>
      </c>
      <c r="N40" s="249">
        <f>IF(C40='Typy změn'!A$5,1,0)</f>
        <v>0</v>
      </c>
      <c r="O40" s="249">
        <f>IF(C40='Typy změn'!A$6,1,0)</f>
        <v>0</v>
      </c>
      <c r="P40" s="249">
        <f>IF(AND(C40='Typy změn'!A$9,D40&gt;ABS(E40)),1,0)</f>
        <v>0</v>
      </c>
      <c r="Q40" s="249">
        <f t="shared" si="6"/>
        <v>0</v>
      </c>
      <c r="R40" s="317"/>
    </row>
    <row r="41" spans="2:18" s="175" customFormat="1" ht="19.5" customHeight="1" hidden="1" outlineLevel="1">
      <c r="B41" s="274">
        <v>26</v>
      </c>
      <c r="C41" s="302"/>
      <c r="D41" s="236"/>
      <c r="E41" s="236"/>
      <c r="F41" s="271" t="e">
        <f t="shared" si="1"/>
        <v>#DIV/0!</v>
      </c>
      <c r="G41" s="271" t="e">
        <f t="shared" si="2"/>
        <v>#DIV/0!</v>
      </c>
      <c r="H41" s="239" t="e">
        <f t="shared" si="3"/>
        <v>#DIV/0!</v>
      </c>
      <c r="I41" s="239" t="e">
        <f t="shared" si="4"/>
        <v>#DIV/0!</v>
      </c>
      <c r="J41" s="176">
        <f t="shared" si="7"/>
        <v>0</v>
      </c>
      <c r="K41" s="177" t="e">
        <f t="shared" si="5"/>
        <v>#DIV/0!</v>
      </c>
      <c r="L41" s="315">
        <f>IF(C41='Typy změn'!$A$3,'OZ-c'!L40+'OZ-c'!J41,'OZ-c'!L40)</f>
        <v>0</v>
      </c>
      <c r="M41" s="249">
        <f>IF(ISBLANK(C41),0,IF(INDEX('Typy změn'!C:C,MATCH(C41,'Typy změn'!A:A,0)),1,0))</f>
        <v>0</v>
      </c>
      <c r="N41" s="249">
        <f>IF(C41='Typy změn'!A$5,1,0)</f>
        <v>0</v>
      </c>
      <c r="O41" s="249">
        <f>IF(C41='Typy změn'!A$6,1,0)</f>
        <v>0</v>
      </c>
      <c r="P41" s="249">
        <f>IF(AND(C41='Typy změn'!A$9,D41&gt;ABS(E41)),1,0)</f>
        <v>0</v>
      </c>
      <c r="Q41" s="249">
        <f t="shared" si="6"/>
        <v>0</v>
      </c>
      <c r="R41" s="317"/>
    </row>
    <row r="42" spans="2:18" s="175" customFormat="1" ht="19.5" customHeight="1" hidden="1" outlineLevel="1">
      <c r="B42" s="274">
        <v>27</v>
      </c>
      <c r="C42" s="302"/>
      <c r="D42" s="236"/>
      <c r="E42" s="236"/>
      <c r="F42" s="271" t="e">
        <f t="shared" si="1"/>
        <v>#DIV/0!</v>
      </c>
      <c r="G42" s="271" t="e">
        <f t="shared" si="2"/>
        <v>#DIV/0!</v>
      </c>
      <c r="H42" s="239" t="e">
        <f t="shared" si="3"/>
        <v>#DIV/0!</v>
      </c>
      <c r="I42" s="239" t="e">
        <f t="shared" si="4"/>
        <v>#DIV/0!</v>
      </c>
      <c r="J42" s="176">
        <f t="shared" si="7"/>
        <v>0</v>
      </c>
      <c r="K42" s="177" t="e">
        <f t="shared" si="5"/>
        <v>#DIV/0!</v>
      </c>
      <c r="L42" s="315">
        <f>IF(C42='Typy změn'!$A$3,'OZ-c'!L41+'OZ-c'!J42,'OZ-c'!L41)</f>
        <v>0</v>
      </c>
      <c r="M42" s="249">
        <f>IF(ISBLANK(C42),0,IF(INDEX('Typy změn'!C:C,MATCH(C42,'Typy změn'!A:A,0)),1,0))</f>
        <v>0</v>
      </c>
      <c r="N42" s="249">
        <f>IF(C42='Typy změn'!A$5,1,0)</f>
        <v>0</v>
      </c>
      <c r="O42" s="249">
        <f>IF(C42='Typy změn'!A$6,1,0)</f>
        <v>0</v>
      </c>
      <c r="P42" s="249">
        <f>IF(AND(C42='Typy změn'!A$9,D42&gt;ABS(E42)),1,0)</f>
        <v>0</v>
      </c>
      <c r="Q42" s="249">
        <f t="shared" si="6"/>
        <v>0</v>
      </c>
      <c r="R42" s="317"/>
    </row>
    <row r="43" spans="2:18" s="175" customFormat="1" ht="19.5" customHeight="1" hidden="1" outlineLevel="1">
      <c r="B43" s="274">
        <v>28</v>
      </c>
      <c r="C43" s="302"/>
      <c r="D43" s="236"/>
      <c r="E43" s="236"/>
      <c r="F43" s="271" t="e">
        <f t="shared" si="1"/>
        <v>#DIV/0!</v>
      </c>
      <c r="G43" s="271" t="e">
        <f t="shared" si="2"/>
        <v>#DIV/0!</v>
      </c>
      <c r="H43" s="239" t="e">
        <f t="shared" si="3"/>
        <v>#DIV/0!</v>
      </c>
      <c r="I43" s="239" t="e">
        <f t="shared" si="4"/>
        <v>#DIV/0!</v>
      </c>
      <c r="J43" s="176">
        <f t="shared" si="7"/>
        <v>0</v>
      </c>
      <c r="K43" s="177" t="e">
        <f t="shared" si="5"/>
        <v>#DIV/0!</v>
      </c>
      <c r="L43" s="315">
        <f>IF(C43='Typy změn'!$A$3,'OZ-c'!L42+'OZ-c'!J43,'OZ-c'!L42)</f>
        <v>0</v>
      </c>
      <c r="M43" s="249">
        <f>IF(ISBLANK(C43),0,IF(INDEX('Typy změn'!C:C,MATCH(C43,'Typy změn'!A:A,0)),1,0))</f>
        <v>0</v>
      </c>
      <c r="N43" s="249">
        <f>IF(C43='Typy změn'!A$5,1,0)</f>
        <v>0</v>
      </c>
      <c r="O43" s="249">
        <f>IF(C43='Typy změn'!A$6,1,0)</f>
        <v>0</v>
      </c>
      <c r="P43" s="249">
        <f>IF(AND(C43='Typy změn'!A$9,D43&gt;ABS(E43)),1,0)</f>
        <v>0</v>
      </c>
      <c r="Q43" s="249">
        <f t="shared" si="6"/>
        <v>0</v>
      </c>
      <c r="R43" s="317"/>
    </row>
    <row r="44" spans="2:18" s="175" customFormat="1" ht="19.5" customHeight="1" hidden="1" outlineLevel="1">
      <c r="B44" s="274">
        <v>29</v>
      </c>
      <c r="C44" s="302"/>
      <c r="D44" s="236"/>
      <c r="E44" s="236"/>
      <c r="F44" s="271" t="e">
        <f t="shared" si="1"/>
        <v>#DIV/0!</v>
      </c>
      <c r="G44" s="271" t="e">
        <f t="shared" si="2"/>
        <v>#DIV/0!</v>
      </c>
      <c r="H44" s="239" t="e">
        <f t="shared" si="3"/>
        <v>#DIV/0!</v>
      </c>
      <c r="I44" s="239" t="e">
        <f t="shared" si="4"/>
        <v>#DIV/0!</v>
      </c>
      <c r="J44" s="176">
        <f t="shared" si="7"/>
        <v>0</v>
      </c>
      <c r="K44" s="177" t="e">
        <f t="shared" si="5"/>
        <v>#DIV/0!</v>
      </c>
      <c r="L44" s="315">
        <f>IF(C44='Typy změn'!$A$3,'OZ-c'!L43+'OZ-c'!J44,'OZ-c'!L43)</f>
        <v>0</v>
      </c>
      <c r="M44" s="249">
        <f>IF(ISBLANK(C44),0,IF(INDEX('Typy změn'!C:C,MATCH(C44,'Typy změn'!A:A,0)),1,0))</f>
        <v>0</v>
      </c>
      <c r="N44" s="249">
        <f>IF(C44='Typy změn'!A$5,1,0)</f>
        <v>0</v>
      </c>
      <c r="O44" s="249">
        <f>IF(C44='Typy změn'!A$6,1,0)</f>
        <v>0</v>
      </c>
      <c r="P44" s="249">
        <f>IF(AND(C44='Typy změn'!A$9,D44&gt;ABS(E44)),1,0)</f>
        <v>0</v>
      </c>
      <c r="Q44" s="249">
        <f t="shared" si="6"/>
        <v>0</v>
      </c>
      <c r="R44" s="317"/>
    </row>
    <row r="45" spans="2:18" s="175" customFormat="1" ht="19.5" customHeight="1" hidden="1" outlineLevel="1">
      <c r="B45" s="274">
        <v>30</v>
      </c>
      <c r="C45" s="302"/>
      <c r="D45" s="236"/>
      <c r="E45" s="236"/>
      <c r="F45" s="271" t="e">
        <f t="shared" si="1"/>
        <v>#DIV/0!</v>
      </c>
      <c r="G45" s="271" t="e">
        <f t="shared" si="2"/>
        <v>#DIV/0!</v>
      </c>
      <c r="H45" s="239" t="e">
        <f t="shared" si="3"/>
        <v>#DIV/0!</v>
      </c>
      <c r="I45" s="239" t="e">
        <f t="shared" si="4"/>
        <v>#DIV/0!</v>
      </c>
      <c r="J45" s="176">
        <f t="shared" si="7"/>
        <v>0</v>
      </c>
      <c r="K45" s="177" t="e">
        <f t="shared" si="5"/>
        <v>#DIV/0!</v>
      </c>
      <c r="L45" s="315">
        <f>IF(C45='Typy změn'!$A$3,'OZ-c'!L44+'OZ-c'!J45,'OZ-c'!L44)</f>
        <v>0</v>
      </c>
      <c r="M45" s="249">
        <f>IF(ISBLANK(C45),0,IF(INDEX('Typy změn'!C:C,MATCH(C45,'Typy změn'!A:A,0)),1,0))</f>
        <v>0</v>
      </c>
      <c r="N45" s="249">
        <f>IF(C45='Typy změn'!A$5,1,0)</f>
        <v>0</v>
      </c>
      <c r="O45" s="249">
        <f>IF(C45='Typy změn'!A$6,1,0)</f>
        <v>0</v>
      </c>
      <c r="P45" s="249">
        <f>IF(AND(C45='Typy změn'!A$9,D45&gt;ABS(E45)),1,0)</f>
        <v>0</v>
      </c>
      <c r="Q45" s="249">
        <f t="shared" si="6"/>
        <v>0</v>
      </c>
      <c r="R45" s="317"/>
    </row>
    <row r="46" spans="2:18" s="175" customFormat="1" ht="19.5" customHeight="1" hidden="1" outlineLevel="1">
      <c r="B46" s="274">
        <v>31</v>
      </c>
      <c r="C46" s="302"/>
      <c r="D46" s="236"/>
      <c r="E46" s="236"/>
      <c r="F46" s="271" t="e">
        <f t="shared" si="1"/>
        <v>#DIV/0!</v>
      </c>
      <c r="G46" s="271" t="e">
        <f t="shared" si="2"/>
        <v>#DIV/0!</v>
      </c>
      <c r="H46" s="239" t="e">
        <f t="shared" si="3"/>
        <v>#DIV/0!</v>
      </c>
      <c r="I46" s="239" t="e">
        <f t="shared" si="4"/>
        <v>#DIV/0!</v>
      </c>
      <c r="J46" s="176">
        <f t="shared" si="7"/>
        <v>0</v>
      </c>
      <c r="K46" s="177" t="e">
        <f t="shared" si="5"/>
        <v>#DIV/0!</v>
      </c>
      <c r="L46" s="315">
        <f>IF(C46='Typy změn'!$A$3,'OZ-c'!L45+'OZ-c'!J46,'OZ-c'!L45)</f>
        <v>0</v>
      </c>
      <c r="M46" s="249">
        <f>IF(ISBLANK(C46),0,IF(INDEX('Typy změn'!C:C,MATCH(C46,'Typy změn'!A:A,0)),1,0))</f>
        <v>0</v>
      </c>
      <c r="N46" s="249">
        <f>IF(C46='Typy změn'!A$5,1,0)</f>
        <v>0</v>
      </c>
      <c r="O46" s="249">
        <f>IF(C46='Typy změn'!A$6,1,0)</f>
        <v>0</v>
      </c>
      <c r="P46" s="249">
        <f>IF(AND(C46='Typy změn'!A$9,D46&gt;ABS(E46)),1,0)</f>
        <v>0</v>
      </c>
      <c r="Q46" s="249">
        <f t="shared" si="6"/>
        <v>0</v>
      </c>
      <c r="R46" s="317"/>
    </row>
    <row r="47" spans="2:18" s="175" customFormat="1" ht="19.5" customHeight="1" hidden="1" outlineLevel="1">
      <c r="B47" s="274">
        <v>32</v>
      </c>
      <c r="C47" s="302"/>
      <c r="D47" s="236"/>
      <c r="E47" s="236"/>
      <c r="F47" s="271" t="e">
        <f t="shared" si="1"/>
        <v>#DIV/0!</v>
      </c>
      <c r="G47" s="271" t="e">
        <f t="shared" si="2"/>
        <v>#DIV/0!</v>
      </c>
      <c r="H47" s="239" t="e">
        <f t="shared" si="3"/>
        <v>#DIV/0!</v>
      </c>
      <c r="I47" s="239" t="e">
        <f t="shared" si="4"/>
        <v>#DIV/0!</v>
      </c>
      <c r="J47" s="176">
        <f t="shared" si="7"/>
        <v>0</v>
      </c>
      <c r="K47" s="177" t="e">
        <f t="shared" si="5"/>
        <v>#DIV/0!</v>
      </c>
      <c r="L47" s="315">
        <f>IF(C47='Typy změn'!$A$3,'OZ-c'!L46+'OZ-c'!J47,'OZ-c'!L46)</f>
        <v>0</v>
      </c>
      <c r="M47" s="249">
        <f>IF(ISBLANK(C47),0,IF(INDEX('Typy změn'!C:C,MATCH(C47,'Typy změn'!A:A,0)),1,0))</f>
        <v>0</v>
      </c>
      <c r="N47" s="249">
        <f>IF(C47='Typy změn'!A$5,1,0)</f>
        <v>0</v>
      </c>
      <c r="O47" s="249">
        <f>IF(C47='Typy změn'!A$6,1,0)</f>
        <v>0</v>
      </c>
      <c r="P47" s="249">
        <f>IF(AND(C47='Typy změn'!A$9,D47&gt;ABS(E47)),1,0)</f>
        <v>0</v>
      </c>
      <c r="Q47" s="249">
        <f t="shared" si="6"/>
        <v>0</v>
      </c>
      <c r="R47" s="317"/>
    </row>
    <row r="48" spans="2:18" s="175" customFormat="1" ht="19.5" customHeight="1" hidden="1" outlineLevel="1">
      <c r="B48" s="274">
        <v>33</v>
      </c>
      <c r="C48" s="302"/>
      <c r="D48" s="236"/>
      <c r="E48" s="236"/>
      <c r="F48" s="271" t="e">
        <f t="shared" si="1"/>
        <v>#DIV/0!</v>
      </c>
      <c r="G48" s="271" t="e">
        <f t="shared" si="2"/>
        <v>#DIV/0!</v>
      </c>
      <c r="H48" s="239" t="e">
        <f t="shared" si="3"/>
        <v>#DIV/0!</v>
      </c>
      <c r="I48" s="239" t="e">
        <f t="shared" si="4"/>
        <v>#DIV/0!</v>
      </c>
      <c r="J48" s="176">
        <f t="shared" si="7"/>
        <v>0</v>
      </c>
      <c r="K48" s="177" t="e">
        <f t="shared" si="5"/>
        <v>#DIV/0!</v>
      </c>
      <c r="L48" s="315">
        <f>IF(C48='Typy změn'!$A$3,'OZ-c'!L47+'OZ-c'!J48,'OZ-c'!L47)</f>
        <v>0</v>
      </c>
      <c r="M48" s="249">
        <f>IF(ISBLANK(C48),0,IF(INDEX('Typy změn'!C:C,MATCH(C48,'Typy změn'!A:A,0)),1,0))</f>
        <v>0</v>
      </c>
      <c r="N48" s="249">
        <f>IF(C48='Typy změn'!A$5,1,0)</f>
        <v>0</v>
      </c>
      <c r="O48" s="249">
        <f>IF(C48='Typy změn'!A$6,1,0)</f>
        <v>0</v>
      </c>
      <c r="P48" s="249">
        <f>IF(AND(C48='Typy změn'!A$9,D48&gt;ABS(E48)),1,0)</f>
        <v>0</v>
      </c>
      <c r="Q48" s="249">
        <f t="shared" si="6"/>
        <v>0</v>
      </c>
      <c r="R48" s="317"/>
    </row>
    <row r="49" spans="2:18" s="175" customFormat="1" ht="19.5" customHeight="1" hidden="1" outlineLevel="1">
      <c r="B49" s="274">
        <v>34</v>
      </c>
      <c r="C49" s="302"/>
      <c r="D49" s="236"/>
      <c r="E49" s="236"/>
      <c r="F49" s="271" t="e">
        <f t="shared" si="1"/>
        <v>#DIV/0!</v>
      </c>
      <c r="G49" s="271" t="e">
        <f t="shared" si="2"/>
        <v>#DIV/0!</v>
      </c>
      <c r="H49" s="239" t="e">
        <f t="shared" si="3"/>
        <v>#DIV/0!</v>
      </c>
      <c r="I49" s="239" t="e">
        <f t="shared" si="4"/>
        <v>#DIV/0!</v>
      </c>
      <c r="J49" s="176">
        <f t="shared" si="7"/>
        <v>0</v>
      </c>
      <c r="K49" s="177" t="e">
        <f t="shared" si="5"/>
        <v>#DIV/0!</v>
      </c>
      <c r="L49" s="315">
        <f>IF(C49='Typy změn'!$A$3,'OZ-c'!L48+'OZ-c'!J49,'OZ-c'!L48)</f>
        <v>0</v>
      </c>
      <c r="M49" s="249">
        <f>IF(ISBLANK(C49),0,IF(INDEX('Typy změn'!C:C,MATCH(C49,'Typy změn'!A:A,0)),1,0))</f>
        <v>0</v>
      </c>
      <c r="N49" s="249">
        <f>IF(C49='Typy změn'!A$5,1,0)</f>
        <v>0</v>
      </c>
      <c r="O49" s="249">
        <f>IF(C49='Typy změn'!A$6,1,0)</f>
        <v>0</v>
      </c>
      <c r="P49" s="249">
        <f>IF(AND(C49='Typy změn'!A$9,D49&gt;ABS(E49)),1,0)</f>
        <v>0</v>
      </c>
      <c r="Q49" s="249">
        <f t="shared" si="6"/>
        <v>0</v>
      </c>
      <c r="R49" s="317"/>
    </row>
    <row r="50" spans="2:18" s="175" customFormat="1" ht="19.5" customHeight="1" hidden="1" outlineLevel="1" thickBot="1">
      <c r="B50" s="275">
        <v>35</v>
      </c>
      <c r="C50" s="304"/>
      <c r="D50" s="337"/>
      <c r="E50" s="337"/>
      <c r="F50" s="273" t="e">
        <f t="shared" si="1"/>
        <v>#DIV/0!</v>
      </c>
      <c r="G50" s="273" t="e">
        <f t="shared" si="2"/>
        <v>#DIV/0!</v>
      </c>
      <c r="H50" s="245" t="e">
        <f t="shared" si="3"/>
        <v>#DIV/0!</v>
      </c>
      <c r="I50" s="245" t="e">
        <f t="shared" si="4"/>
        <v>#DIV/0!</v>
      </c>
      <c r="J50" s="178">
        <f t="shared" si="7"/>
        <v>0</v>
      </c>
      <c r="K50" s="179" t="e">
        <f t="shared" si="5"/>
        <v>#DIV/0!</v>
      </c>
      <c r="L50" s="315">
        <f>IF(C50='Typy změn'!$A$3,'OZ-c'!L49+'OZ-c'!J50,'OZ-c'!L49)</f>
        <v>0</v>
      </c>
      <c r="M50" s="250">
        <f>IF(ISBLANK(C50),0,IF(INDEX('Typy změn'!C:C,MATCH(C50,'Typy změn'!A:A,0)),1,0))</f>
        <v>0</v>
      </c>
      <c r="N50" s="250">
        <f>IF(C50='Typy změn'!A$5,1,0)</f>
        <v>0</v>
      </c>
      <c r="O50" s="250">
        <f>IF(C50='Typy změn'!A$6,1,0)</f>
        <v>0</v>
      </c>
      <c r="P50" s="250">
        <f>IF(AND(C50='Typy změn'!A$9,D50&gt;ABS(E50)),1,0)</f>
        <v>0</v>
      </c>
      <c r="Q50" s="250">
        <f t="shared" si="6"/>
        <v>0</v>
      </c>
      <c r="R50" s="317"/>
    </row>
    <row r="51" ht="12.75" collapsed="1">
      <c r="P51" s="155">
        <f>IF(AND(C51='Typy změn'!A$9,D51&gt;ABS(E51)),1,0)</f>
        <v>0</v>
      </c>
    </row>
    <row r="52" ht="12.75">
      <c r="B52" s="155" t="s">
        <v>62</v>
      </c>
    </row>
  </sheetData>
  <sheetProtection password="CE28" sheet="1" scenarios="1"/>
  <mergeCells count="3">
    <mergeCell ref="J10:K10"/>
    <mergeCell ref="J12:K12"/>
    <mergeCell ref="L10:L12"/>
  </mergeCells>
  <conditionalFormatting sqref="G15:H15">
    <cfRule type="cellIs" priority="1" dxfId="0" operator="greaterThan" stopIfTrue="1">
      <formula>0.5</formula>
    </cfRule>
  </conditionalFormatting>
  <conditionalFormatting sqref="I15">
    <cfRule type="cellIs" priority="2" dxfId="0" operator="greaterThan" stopIfTrue="1">
      <formula>0.3</formula>
    </cfRule>
  </conditionalFormatting>
  <conditionalFormatting sqref="F15">
    <cfRule type="cellIs" priority="3" dxfId="0" operator="greaterThanOrEqual" stopIfTrue="1">
      <formula>$F$13</formula>
    </cfRule>
  </conditionalFormatting>
  <conditionalFormatting sqref="K11">
    <cfRule type="cellIs" priority="4" dxfId="0" operator="greaterThan" stopIfTrue="1">
      <formula>$J$11</formula>
    </cfRule>
  </conditionalFormatting>
  <conditionalFormatting sqref="D16:D50">
    <cfRule type="expression" priority="5" dxfId="1" stopIfTrue="1">
      <formula>$P16&gt;0</formula>
    </cfRule>
  </conditionalFormatting>
  <conditionalFormatting sqref="E16:E50">
    <cfRule type="expression" priority="6" dxfId="1" stopIfTrue="1">
      <formula>$P16&gt;0</formula>
    </cfRule>
  </conditionalFormatting>
  <dataValidations count="1">
    <dataValidation type="list" showInputMessage="1" showErrorMessage="1" sqref="C16:C50">
      <formula1>číselník</formula1>
    </dataValidation>
  </dataValidations>
  <printOptions horizontalCentered="1"/>
  <pageMargins left="0.4330708661417323" right="0.35433070866141736" top="0.3937007874015748" bottom="0.3937007874015748" header="0.5118110236220472" footer="0.5118110236220472"/>
  <pageSetup fitToHeight="2" fitToWidth="1" horizontalDpi="600" verticalDpi="600" orientation="landscape" paperSize="9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showZeros="0" workbookViewId="0" topLeftCell="A1">
      <selection activeCell="E26" sqref="E26:H26"/>
    </sheetView>
  </sheetViews>
  <sheetFormatPr defaultColWidth="9.140625" defaultRowHeight="12.75"/>
  <cols>
    <col min="1" max="1" width="15.421875" style="120" customWidth="1"/>
    <col min="2" max="2" width="9.140625" style="120" customWidth="1"/>
    <col min="3" max="3" width="14.57421875" style="120" customWidth="1"/>
    <col min="4" max="4" width="8.7109375" style="120" customWidth="1"/>
    <col min="5" max="5" width="7.28125" style="120" customWidth="1"/>
    <col min="6" max="6" width="13.140625" style="120" customWidth="1"/>
    <col min="7" max="7" width="16.140625" style="120" customWidth="1"/>
    <col min="8" max="8" width="10.7109375" style="120" customWidth="1"/>
    <col min="9" max="16384" width="9.140625" style="120" customWidth="1"/>
  </cols>
  <sheetData>
    <row r="1" spans="1:8" ht="11.25" customHeight="1">
      <c r="A1" s="83" t="s">
        <v>0</v>
      </c>
      <c r="B1" s="135">
        <f>'OZ-a'!B9</f>
        <v>0</v>
      </c>
      <c r="C1" s="114"/>
      <c r="D1" s="114"/>
      <c r="E1" s="114"/>
      <c r="F1" s="114"/>
      <c r="G1" s="114"/>
      <c r="H1" s="115"/>
    </row>
    <row r="2" spans="1:8" ht="11.25" customHeight="1">
      <c r="A2" s="84" t="s">
        <v>1</v>
      </c>
      <c r="B2" s="136">
        <f>'OZ-a'!B10</f>
        <v>0</v>
      </c>
      <c r="C2" s="116"/>
      <c r="D2" s="116"/>
      <c r="E2" s="116"/>
      <c r="F2" s="116"/>
      <c r="G2" s="116"/>
      <c r="H2" s="117"/>
    </row>
    <row r="3" spans="1:8" ht="12" customHeight="1">
      <c r="A3" s="85" t="s">
        <v>24</v>
      </c>
      <c r="B3" s="86">
        <f>'OZ-a'!H5</f>
        <v>0</v>
      </c>
      <c r="C3" s="87"/>
      <c r="D3" s="87"/>
      <c r="E3" s="87"/>
      <c r="F3" s="87"/>
      <c r="G3" s="87"/>
      <c r="H3" s="88"/>
    </row>
    <row r="4" spans="1:9" ht="12" customHeight="1" thickBot="1">
      <c r="A4" s="124"/>
      <c r="B4" s="125"/>
      <c r="C4" s="125"/>
      <c r="D4" s="125"/>
      <c r="E4" s="125"/>
      <c r="F4" s="125"/>
      <c r="G4" s="125"/>
      <c r="H4" s="125"/>
      <c r="I4" s="123"/>
    </row>
    <row r="5" spans="1:10" ht="21" customHeight="1">
      <c r="A5" s="126" t="s">
        <v>23</v>
      </c>
      <c r="B5" s="127"/>
      <c r="C5" s="127"/>
      <c r="D5" s="361" t="s">
        <v>20</v>
      </c>
      <c r="E5" s="361"/>
      <c r="F5" s="119"/>
      <c r="G5" s="228" t="s">
        <v>25</v>
      </c>
      <c r="H5" s="278">
        <f>'OZ-a'!H5</f>
        <v>0</v>
      </c>
      <c r="J5" s="288" t="s">
        <v>48</v>
      </c>
    </row>
    <row r="6" spans="1:8" s="118" customFormat="1" ht="19.5" customHeight="1">
      <c r="A6" s="131" t="s">
        <v>7</v>
      </c>
      <c r="B6" s="418">
        <f>'OZ-a'!B6</f>
        <v>0</v>
      </c>
      <c r="C6" s="418"/>
      <c r="D6" s="418"/>
      <c r="E6" s="418"/>
      <c r="F6" s="418"/>
      <c r="G6" s="418"/>
      <c r="H6" s="419"/>
    </row>
    <row r="7" spans="1:8" s="118" customFormat="1" ht="19.5" customHeight="1">
      <c r="A7" s="131" t="s">
        <v>4</v>
      </c>
      <c r="B7" s="418">
        <f>'OZ-a'!B7</f>
        <v>0</v>
      </c>
      <c r="C7" s="418"/>
      <c r="D7" s="418"/>
      <c r="E7" s="418"/>
      <c r="F7" s="418"/>
      <c r="G7" s="418"/>
      <c r="H7" s="419"/>
    </row>
    <row r="8" spans="1:8" s="118" customFormat="1" ht="19.5" customHeight="1">
      <c r="A8" s="131" t="s">
        <v>19</v>
      </c>
      <c r="B8" s="418">
        <f>'OZ-a'!B8</f>
        <v>0</v>
      </c>
      <c r="C8" s="418"/>
      <c r="D8" s="418"/>
      <c r="E8" s="418"/>
      <c r="F8" s="418"/>
      <c r="G8" s="418"/>
      <c r="H8" s="419"/>
    </row>
    <row r="9" spans="1:8" ht="19.5" customHeight="1">
      <c r="A9" s="131" t="s">
        <v>0</v>
      </c>
      <c r="B9" s="418">
        <f>'OZ-a'!B9</f>
        <v>0</v>
      </c>
      <c r="C9" s="418"/>
      <c r="D9" s="418"/>
      <c r="E9" s="418"/>
      <c r="F9" s="418"/>
      <c r="G9" s="418"/>
      <c r="H9" s="419"/>
    </row>
    <row r="10" spans="1:8" s="118" customFormat="1" ht="19.5" customHeight="1">
      <c r="A10" s="131" t="s">
        <v>1</v>
      </c>
      <c r="B10" s="420">
        <f>'OZ-a'!B10</f>
        <v>0</v>
      </c>
      <c r="C10" s="420"/>
      <c r="D10" s="420"/>
      <c r="E10" s="420"/>
      <c r="F10" s="420"/>
      <c r="G10" s="420"/>
      <c r="H10" s="421"/>
    </row>
    <row r="11" spans="1:8" s="118" customFormat="1" ht="19.5" customHeight="1">
      <c r="A11" s="131" t="s">
        <v>5</v>
      </c>
      <c r="B11" s="420">
        <f>'OZ-a'!B11</f>
        <v>0</v>
      </c>
      <c r="C11" s="420"/>
      <c r="D11" s="420"/>
      <c r="E11" s="420"/>
      <c r="F11" s="420"/>
      <c r="G11" s="420"/>
      <c r="H11" s="421"/>
    </row>
    <row r="12" spans="1:8" s="118" customFormat="1" ht="19.5" customHeight="1">
      <c r="A12" s="132" t="s">
        <v>129</v>
      </c>
      <c r="B12" s="338" t="str">
        <f>'OZ-a'!B12</f>
        <v>Stavební práce</v>
      </c>
      <c r="C12" s="338"/>
      <c r="D12" s="338" t="str">
        <f>'OZ-a'!C12</f>
        <v>ZZVZ</v>
      </c>
      <c r="E12" s="338"/>
      <c r="F12" s="338"/>
      <c r="G12" s="338"/>
      <c r="H12" s="339"/>
    </row>
    <row r="13" spans="1:8" s="118" customFormat="1" ht="18.75" customHeight="1">
      <c r="A13" s="369" t="s">
        <v>94</v>
      </c>
      <c r="B13" s="370"/>
      <c r="C13" s="370"/>
      <c r="D13" s="370"/>
      <c r="E13" s="370"/>
      <c r="F13" s="370"/>
      <c r="G13" s="370"/>
      <c r="H13" s="372"/>
    </row>
    <row r="14" spans="1:8" s="118" customFormat="1" ht="18.75" customHeight="1">
      <c r="A14" s="235" t="s">
        <v>4</v>
      </c>
      <c r="B14" s="422" t="s">
        <v>95</v>
      </c>
      <c r="C14" s="422"/>
      <c r="D14" s="422"/>
      <c r="E14" s="422"/>
      <c r="F14" s="422"/>
      <c r="G14" s="422"/>
      <c r="H14" s="423"/>
    </row>
    <row r="15" spans="1:8" s="118" customFormat="1" ht="42.75" customHeight="1">
      <c r="A15" s="427"/>
      <c r="B15" s="428"/>
      <c r="C15" s="428"/>
      <c r="D15" s="428"/>
      <c r="E15" s="428"/>
      <c r="F15" s="428"/>
      <c r="G15" s="428"/>
      <c r="H15" s="429"/>
    </row>
    <row r="16" spans="1:8" s="118" customFormat="1" ht="29.25" customHeight="1">
      <c r="A16" s="430" t="s">
        <v>26</v>
      </c>
      <c r="B16" s="431"/>
      <c r="C16" s="431"/>
      <c r="D16" s="431"/>
      <c r="E16" s="431"/>
      <c r="F16" s="431"/>
      <c r="G16" s="431"/>
      <c r="H16" s="432"/>
    </row>
    <row r="17" spans="1:8" s="118" customFormat="1" ht="6.75" customHeight="1">
      <c r="A17" s="442"/>
      <c r="B17" s="443"/>
      <c r="C17" s="443"/>
      <c r="D17" s="443"/>
      <c r="E17" s="443"/>
      <c r="F17" s="443"/>
      <c r="G17" s="443"/>
      <c r="H17" s="444"/>
    </row>
    <row r="18" spans="1:8" ht="16.5">
      <c r="A18" s="345" t="s">
        <v>138</v>
      </c>
      <c r="B18" s="346"/>
      <c r="C18" s="346"/>
      <c r="D18" s="493">
        <f>'OZ-a'!C14</f>
        <v>0</v>
      </c>
      <c r="E18" s="493"/>
      <c r="F18" s="348"/>
      <c r="G18" s="346"/>
      <c r="H18" s="347"/>
    </row>
    <row r="19" spans="1:8" ht="43.5" customHeight="1">
      <c r="A19" s="433">
        <f>'OZ-a'!A15:H15</f>
        <v>0</v>
      </c>
      <c r="B19" s="434"/>
      <c r="C19" s="434"/>
      <c r="D19" s="434"/>
      <c r="E19" s="434"/>
      <c r="F19" s="434"/>
      <c r="G19" s="434"/>
      <c r="H19" s="435"/>
    </row>
    <row r="20" spans="1:8" ht="6.75" customHeight="1">
      <c r="A20" s="457"/>
      <c r="B20" s="458"/>
      <c r="C20" s="458"/>
      <c r="D20" s="458"/>
      <c r="E20" s="458"/>
      <c r="F20" s="458"/>
      <c r="G20" s="458"/>
      <c r="H20" s="459"/>
    </row>
    <row r="21" spans="1:8" ht="16.5">
      <c r="A21" s="448" t="s">
        <v>18</v>
      </c>
      <c r="B21" s="449"/>
      <c r="C21" s="449"/>
      <c r="D21" s="449"/>
      <c r="E21" s="449"/>
      <c r="F21" s="449"/>
      <c r="G21" s="449"/>
      <c r="H21" s="450"/>
    </row>
    <row r="22" spans="1:14" ht="104.25" customHeight="1">
      <c r="A22" s="445">
        <f>'OZ-a'!A18:H18</f>
        <v>0</v>
      </c>
      <c r="B22" s="446"/>
      <c r="C22" s="446"/>
      <c r="D22" s="446"/>
      <c r="E22" s="446"/>
      <c r="F22" s="446"/>
      <c r="G22" s="446"/>
      <c r="H22" s="447"/>
      <c r="N22" s="120" t="s">
        <v>136</v>
      </c>
    </row>
    <row r="23" spans="1:8" ht="35.25" customHeight="1" thickBot="1">
      <c r="A23" s="433">
        <f>'OZ-a'!A19:H19</f>
        <v>0</v>
      </c>
      <c r="B23" s="434"/>
      <c r="C23" s="434"/>
      <c r="D23" s="434"/>
      <c r="E23" s="434"/>
      <c r="F23" s="434"/>
      <c r="G23" s="434"/>
      <c r="H23" s="435"/>
    </row>
    <row r="24" spans="1:8" s="134" customFormat="1" ht="21" customHeight="1">
      <c r="A24" s="424" t="s">
        <v>71</v>
      </c>
      <c r="B24" s="425"/>
      <c r="C24" s="425"/>
      <c r="D24" s="426"/>
      <c r="E24" s="436">
        <f>'ZL-c'!L32</f>
        <v>0</v>
      </c>
      <c r="F24" s="437"/>
      <c r="G24" s="437"/>
      <c r="H24" s="438"/>
    </row>
    <row r="25" spans="1:8" s="134" customFormat="1" ht="21" customHeight="1">
      <c r="A25" s="451" t="s">
        <v>70</v>
      </c>
      <c r="B25" s="452"/>
      <c r="C25" s="452"/>
      <c r="D25" s="453"/>
      <c r="E25" s="454">
        <f>'ZL-c'!L33</f>
        <v>0</v>
      </c>
      <c r="F25" s="455"/>
      <c r="G25" s="455"/>
      <c r="H25" s="456"/>
    </row>
    <row r="26" spans="1:8" s="134" customFormat="1" ht="21" customHeight="1" thickBot="1">
      <c r="A26" s="475" t="s">
        <v>72</v>
      </c>
      <c r="B26" s="476"/>
      <c r="C26" s="476"/>
      <c r="D26" s="477"/>
      <c r="E26" s="466">
        <f>'ZL-c'!L35</f>
        <v>0</v>
      </c>
      <c r="F26" s="467"/>
      <c r="G26" s="467"/>
      <c r="H26" s="468"/>
    </row>
    <row r="27" spans="1:8" s="134" customFormat="1" ht="21" customHeight="1" thickBot="1">
      <c r="A27" s="475" t="s">
        <v>75</v>
      </c>
      <c r="B27" s="476"/>
      <c r="C27" s="476"/>
      <c r="D27" s="477"/>
      <c r="E27" s="460">
        <f>'ZL-c'!L37</f>
        <v>0</v>
      </c>
      <c r="F27" s="461"/>
      <c r="G27" s="461"/>
      <c r="H27" s="462"/>
    </row>
    <row r="28" spans="1:8" s="134" customFormat="1" ht="21" customHeight="1">
      <c r="A28" s="424" t="s">
        <v>27</v>
      </c>
      <c r="B28" s="425"/>
      <c r="C28" s="425"/>
      <c r="D28" s="478"/>
      <c r="E28" s="479"/>
      <c r="F28" s="480"/>
      <c r="G28" s="480"/>
      <c r="H28" s="481"/>
    </row>
    <row r="29" spans="1:8" ht="16.5" customHeight="1">
      <c r="A29" s="472" t="s">
        <v>131</v>
      </c>
      <c r="B29" s="473"/>
      <c r="C29" s="473"/>
      <c r="D29" s="473"/>
      <c r="E29" s="473"/>
      <c r="F29" s="473"/>
      <c r="G29" s="473"/>
      <c r="H29" s="474"/>
    </row>
    <row r="30" spans="1:8" ht="75.75" customHeight="1">
      <c r="A30" s="379" t="s">
        <v>91</v>
      </c>
      <c r="B30" s="380"/>
      <c r="C30" s="380"/>
      <c r="D30" s="380"/>
      <c r="E30" s="380"/>
      <c r="F30" s="380"/>
      <c r="G30" s="380"/>
      <c r="H30" s="381"/>
    </row>
    <row r="31" spans="1:8" ht="15">
      <c r="A31" s="469" t="s">
        <v>96</v>
      </c>
      <c r="B31" s="470"/>
      <c r="C31" s="470"/>
      <c r="D31" s="470"/>
      <c r="E31" s="470"/>
      <c r="F31" s="470"/>
      <c r="G31" s="470"/>
      <c r="H31" s="471"/>
    </row>
    <row r="32" spans="1:8" ht="14.25" customHeight="1">
      <c r="A32" s="439"/>
      <c r="B32" s="440"/>
      <c r="C32" s="440"/>
      <c r="D32" s="440"/>
      <c r="E32" s="440"/>
      <c r="F32" s="440"/>
      <c r="G32" s="440"/>
      <c r="H32" s="441"/>
    </row>
    <row r="33" spans="1:8" ht="13.5" customHeight="1">
      <c r="A33" s="482"/>
      <c r="B33" s="483"/>
      <c r="C33" s="483"/>
      <c r="D33" s="483"/>
      <c r="E33" s="483"/>
      <c r="F33" s="483"/>
      <c r="G33" s="483"/>
      <c r="H33" s="484"/>
    </row>
    <row r="34" spans="1:9" ht="11.25" customHeight="1" thickBot="1">
      <c r="A34" s="463"/>
      <c r="B34" s="464"/>
      <c r="C34" s="464"/>
      <c r="D34" s="464"/>
      <c r="E34" s="464"/>
      <c r="F34" s="464"/>
      <c r="G34" s="464"/>
      <c r="H34" s="465"/>
      <c r="I34" s="123"/>
    </row>
    <row r="35" spans="1:9" ht="15.75">
      <c r="A35" s="121"/>
      <c r="B35" s="121"/>
      <c r="C35" s="121"/>
      <c r="D35" s="121"/>
      <c r="E35" s="121"/>
      <c r="F35" s="121"/>
      <c r="G35" s="121"/>
      <c r="H35" s="121"/>
      <c r="I35" s="123"/>
    </row>
    <row r="36" spans="1:9" ht="15">
      <c r="A36" s="122"/>
      <c r="B36" s="122"/>
      <c r="C36" s="122"/>
      <c r="D36" s="122"/>
      <c r="E36" s="122"/>
      <c r="F36" s="122"/>
      <c r="G36" s="122"/>
      <c r="H36" s="123"/>
      <c r="I36" s="123"/>
    </row>
    <row r="37" spans="1:9" ht="15">
      <c r="A37" s="122"/>
      <c r="B37" s="122"/>
      <c r="C37" s="122"/>
      <c r="D37" s="122"/>
      <c r="E37" s="122"/>
      <c r="F37" s="122"/>
      <c r="G37" s="122"/>
      <c r="H37" s="123"/>
      <c r="I37" s="123"/>
    </row>
    <row r="38" spans="1:9" ht="15">
      <c r="A38" s="122"/>
      <c r="B38" s="122"/>
      <c r="C38" s="122"/>
      <c r="D38" s="122"/>
      <c r="E38" s="122"/>
      <c r="F38" s="122"/>
      <c r="G38" s="122"/>
      <c r="H38" s="123"/>
      <c r="I38" s="123"/>
    </row>
    <row r="39" spans="1:9" ht="15">
      <c r="A39" s="122"/>
      <c r="B39" s="122"/>
      <c r="C39" s="122"/>
      <c r="D39" s="122"/>
      <c r="E39" s="122"/>
      <c r="F39" s="122"/>
      <c r="G39" s="122"/>
      <c r="H39" s="123"/>
      <c r="I39" s="123"/>
    </row>
    <row r="40" spans="1:9" ht="15">
      <c r="A40" s="122"/>
      <c r="B40" s="122"/>
      <c r="C40" s="122"/>
      <c r="D40" s="122"/>
      <c r="E40" s="122"/>
      <c r="F40" s="122"/>
      <c r="G40" s="122"/>
      <c r="H40" s="123"/>
      <c r="I40" s="123"/>
    </row>
    <row r="41" spans="1:9" ht="15">
      <c r="A41" s="122"/>
      <c r="B41" s="122"/>
      <c r="C41" s="122"/>
      <c r="D41" s="122"/>
      <c r="E41" s="122"/>
      <c r="F41" s="122"/>
      <c r="G41" s="122"/>
      <c r="H41" s="123"/>
      <c r="I41" s="123"/>
    </row>
    <row r="42" spans="1:9" ht="12.75">
      <c r="A42" s="123"/>
      <c r="B42" s="123"/>
      <c r="C42" s="123"/>
      <c r="D42" s="123"/>
      <c r="E42" s="123"/>
      <c r="F42" s="123"/>
      <c r="G42" s="123"/>
      <c r="H42" s="123"/>
      <c r="I42" s="123"/>
    </row>
    <row r="43" spans="1:9" ht="12.75">
      <c r="A43" s="123"/>
      <c r="B43" s="123"/>
      <c r="C43" s="123"/>
      <c r="D43" s="123"/>
      <c r="E43" s="123"/>
      <c r="F43" s="123"/>
      <c r="G43" s="123"/>
      <c r="H43" s="123"/>
      <c r="I43" s="123"/>
    </row>
    <row r="44" spans="1:9" ht="12.75">
      <c r="A44" s="123"/>
      <c r="B44" s="123"/>
      <c r="C44" s="123"/>
      <c r="D44" s="123"/>
      <c r="E44" s="123"/>
      <c r="F44" s="123"/>
      <c r="G44" s="123"/>
      <c r="H44" s="123"/>
      <c r="I44" s="123"/>
    </row>
    <row r="45" spans="1:9" ht="12.75">
      <c r="A45" s="123"/>
      <c r="B45" s="123"/>
      <c r="C45" s="123"/>
      <c r="D45" s="123"/>
      <c r="E45" s="123"/>
      <c r="F45" s="123"/>
      <c r="G45" s="123"/>
      <c r="H45" s="123"/>
      <c r="I45" s="123"/>
    </row>
    <row r="46" spans="1:9" ht="12.75">
      <c r="A46" s="123"/>
      <c r="B46" s="123"/>
      <c r="C46" s="123"/>
      <c r="D46" s="123"/>
      <c r="E46" s="123"/>
      <c r="F46" s="123"/>
      <c r="G46" s="123"/>
      <c r="H46" s="123"/>
      <c r="I46" s="123"/>
    </row>
    <row r="47" spans="1:9" ht="12.75">
      <c r="A47" s="123"/>
      <c r="B47" s="123"/>
      <c r="C47" s="123"/>
      <c r="D47" s="123"/>
      <c r="E47" s="123"/>
      <c r="F47" s="123"/>
      <c r="G47" s="123"/>
      <c r="H47" s="123"/>
      <c r="I47" s="123"/>
    </row>
    <row r="48" spans="1:9" ht="12.75">
      <c r="A48" s="123"/>
      <c r="B48" s="123"/>
      <c r="C48" s="123"/>
      <c r="D48" s="123"/>
      <c r="E48" s="123"/>
      <c r="F48" s="123"/>
      <c r="G48" s="123"/>
      <c r="H48" s="123"/>
      <c r="I48" s="123"/>
    </row>
  </sheetData>
  <sheetProtection/>
  <protectedRanges>
    <protectedRange sqref="F5 H5 E16:E17 A19:A20 A32:A33 A30 A15 B6:B12 A23:A28" name="Oblast1"/>
    <protectedRange sqref="A18:H18" name="Oblast2"/>
    <protectedRange sqref="A12" name="Oblast2_1"/>
  </protectedRanges>
  <mergeCells count="34">
    <mergeCell ref="A34:H34"/>
    <mergeCell ref="E26:H26"/>
    <mergeCell ref="A31:H31"/>
    <mergeCell ref="A29:H29"/>
    <mergeCell ref="A30:H30"/>
    <mergeCell ref="A26:D26"/>
    <mergeCell ref="A28:D28"/>
    <mergeCell ref="E28:H28"/>
    <mergeCell ref="A27:D27"/>
    <mergeCell ref="A33:H33"/>
    <mergeCell ref="A32:H32"/>
    <mergeCell ref="A17:H17"/>
    <mergeCell ref="D5:E5"/>
    <mergeCell ref="A22:H22"/>
    <mergeCell ref="A21:H21"/>
    <mergeCell ref="A25:D25"/>
    <mergeCell ref="E25:H25"/>
    <mergeCell ref="A20:H20"/>
    <mergeCell ref="E27:H27"/>
    <mergeCell ref="B11:H11"/>
    <mergeCell ref="B10:H10"/>
    <mergeCell ref="A13:H13"/>
    <mergeCell ref="B14:H14"/>
    <mergeCell ref="A24:D24"/>
    <mergeCell ref="A15:H15"/>
    <mergeCell ref="A16:H16"/>
    <mergeCell ref="A19:H19"/>
    <mergeCell ref="E24:H24"/>
    <mergeCell ref="A23:H23"/>
    <mergeCell ref="D18:E18"/>
    <mergeCell ref="B8:H8"/>
    <mergeCell ref="B6:H6"/>
    <mergeCell ref="B7:H7"/>
    <mergeCell ref="B9:H9"/>
  </mergeCells>
  <dataValidations count="1">
    <dataValidation type="list" allowBlank="1" showInputMessage="1" showErrorMessage="1" sqref="A14">
      <formula1>"AD:,Zhotovitel:,Objednatel:,Uživatel:"</formula1>
    </dataValidation>
  </dataValidations>
  <printOptions/>
  <pageMargins left="0.4724409448818898" right="0.4724409448818898" top="0.3937007874015748" bottom="0.3937007874015748" header="0.5118110236220472" footer="0.5118110236220472"/>
  <pageSetup blackAndWhite="1" horizontalDpi="600" verticalDpi="600" orientation="portrait" paperSize="9" r:id="rId3"/>
  <ignoredErrors>
    <ignoredError sqref="H5 E24 B6:C12 D6:D11 E6:E12 G6:H12 F6:F1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C5" sqref="C5"/>
    </sheetView>
  </sheetViews>
  <sheetFormatPr defaultColWidth="9.140625" defaultRowHeight="12.75"/>
  <cols>
    <col min="1" max="1" width="14.00390625" style="0" customWidth="1"/>
    <col min="2" max="2" width="6.57421875" style="0" customWidth="1"/>
    <col min="5" max="5" width="9.57421875" style="0" customWidth="1"/>
    <col min="6" max="6" width="3.8515625" style="0" customWidth="1"/>
    <col min="7" max="7" width="9.7109375" style="0" customWidth="1"/>
    <col min="8" max="8" width="33.00390625" style="0" customWidth="1"/>
  </cols>
  <sheetData>
    <row r="1" spans="1:8" ht="11.25" customHeight="1">
      <c r="A1" s="5" t="s">
        <v>0</v>
      </c>
      <c r="B1" s="33">
        <f>'OZ-a'!B9</f>
        <v>0</v>
      </c>
      <c r="C1" s="47"/>
      <c r="D1" s="47"/>
      <c r="E1" s="47"/>
      <c r="F1" s="47"/>
      <c r="G1" s="47"/>
      <c r="H1" s="81"/>
    </row>
    <row r="2" spans="1:8" ht="11.25" customHeight="1">
      <c r="A2" s="6" t="s">
        <v>1</v>
      </c>
      <c r="B2" s="298">
        <f>'OZ-a'!B10</f>
        <v>0</v>
      </c>
      <c r="C2" s="48"/>
      <c r="D2" s="48"/>
      <c r="E2" s="48"/>
      <c r="F2" s="48"/>
      <c r="G2" s="48"/>
      <c r="H2" s="82"/>
    </row>
    <row r="3" spans="1:8" ht="12" customHeight="1">
      <c r="A3" s="7" t="s">
        <v>24</v>
      </c>
      <c r="B3" s="86">
        <f>'OZ-a'!H5</f>
        <v>0</v>
      </c>
      <c r="C3" s="8"/>
      <c r="D3" s="8"/>
      <c r="E3" s="8"/>
      <c r="F3" s="8"/>
      <c r="G3" s="8"/>
      <c r="H3" s="9"/>
    </row>
    <row r="4" spans="1:9" ht="9.75" customHeight="1" thickBot="1">
      <c r="A4" s="18"/>
      <c r="B4" s="4"/>
      <c r="C4" s="4"/>
      <c r="D4" s="4"/>
      <c r="E4" s="4"/>
      <c r="F4" s="4"/>
      <c r="G4" s="4"/>
      <c r="H4" s="4"/>
      <c r="I4" s="2"/>
    </row>
    <row r="5" spans="1:10" ht="20.25">
      <c r="A5" s="19" t="s">
        <v>9</v>
      </c>
      <c r="B5" s="13"/>
      <c r="C5" s="13"/>
      <c r="D5" s="13"/>
      <c r="E5" s="13"/>
      <c r="F5" s="13"/>
      <c r="G5" s="13"/>
      <c r="H5" s="14"/>
      <c r="I5" s="2"/>
      <c r="J5" s="288" t="s">
        <v>48</v>
      </c>
    </row>
    <row r="6" spans="1:10" ht="101.25" customHeight="1">
      <c r="A6" s="404"/>
      <c r="B6" s="405"/>
      <c r="C6" s="405"/>
      <c r="D6" s="405"/>
      <c r="E6" s="405"/>
      <c r="F6" s="405"/>
      <c r="G6" s="405"/>
      <c r="H6" s="406"/>
      <c r="I6" s="2"/>
      <c r="J6" s="2"/>
    </row>
    <row r="7" spans="1:10" s="26" customFormat="1" ht="12">
      <c r="A7" s="401" t="s">
        <v>22</v>
      </c>
      <c r="B7" s="402"/>
      <c r="C7" s="109" t="s">
        <v>15</v>
      </c>
      <c r="D7" s="109"/>
      <c r="E7" s="109"/>
      <c r="F7" s="109"/>
      <c r="G7" s="109" t="s">
        <v>11</v>
      </c>
      <c r="H7" s="110"/>
      <c r="I7" s="25"/>
      <c r="J7" s="25"/>
    </row>
    <row r="8" spans="1:10" s="26" customFormat="1" ht="12">
      <c r="A8" s="29"/>
      <c r="B8" s="30"/>
      <c r="C8" s="31"/>
      <c r="D8" s="31"/>
      <c r="E8" s="31"/>
      <c r="F8" s="31"/>
      <c r="G8" s="31"/>
      <c r="H8" s="32"/>
      <c r="I8" s="25"/>
      <c r="J8" s="25"/>
    </row>
    <row r="9" spans="1:10" s="26" customFormat="1" ht="15.75">
      <c r="A9" s="21" t="s">
        <v>76</v>
      </c>
      <c r="B9" s="20"/>
      <c r="C9" s="20"/>
      <c r="D9" s="20"/>
      <c r="E9" s="20"/>
      <c r="F9" s="20"/>
      <c r="G9" s="20"/>
      <c r="H9" s="22"/>
      <c r="I9" s="25"/>
      <c r="J9" s="25"/>
    </row>
    <row r="10" spans="1:10" s="26" customFormat="1" ht="52.5" customHeight="1">
      <c r="A10" s="410" t="s">
        <v>82</v>
      </c>
      <c r="B10" s="411"/>
      <c r="C10" s="411"/>
      <c r="D10" s="411"/>
      <c r="E10" s="411"/>
      <c r="F10" s="411"/>
      <c r="G10" s="411"/>
      <c r="H10" s="412"/>
      <c r="I10" s="25"/>
      <c r="J10" s="25"/>
    </row>
    <row r="11" spans="1:10" s="26" customFormat="1" ht="12">
      <c r="A11" s="401" t="s">
        <v>10</v>
      </c>
      <c r="B11" s="402"/>
      <c r="C11" s="109" t="s">
        <v>77</v>
      </c>
      <c r="D11" s="109"/>
      <c r="E11" s="109"/>
      <c r="F11" s="109"/>
      <c r="G11" s="109" t="s">
        <v>11</v>
      </c>
      <c r="H11" s="110"/>
      <c r="I11" s="25"/>
      <c r="J11" s="25"/>
    </row>
    <row r="12" spans="1:10" s="26" customFormat="1" ht="15">
      <c r="A12" s="10"/>
      <c r="B12" s="11"/>
      <c r="C12" s="11"/>
      <c r="D12" s="11"/>
      <c r="E12" s="11"/>
      <c r="F12" s="11"/>
      <c r="G12" s="11"/>
      <c r="H12" s="12"/>
      <c r="I12" s="25"/>
      <c r="J12" s="25"/>
    </row>
    <row r="13" spans="1:10" ht="15.75">
      <c r="A13" s="21" t="s">
        <v>12</v>
      </c>
      <c r="B13" s="20"/>
      <c r="C13" s="20"/>
      <c r="D13" s="20"/>
      <c r="E13" s="20"/>
      <c r="F13" s="20"/>
      <c r="G13" s="20"/>
      <c r="H13" s="22"/>
      <c r="I13" s="2"/>
      <c r="J13" s="2"/>
    </row>
    <row r="14" spans="1:8" ht="117.75" customHeight="1">
      <c r="A14" s="410"/>
      <c r="B14" s="411"/>
      <c r="C14" s="411"/>
      <c r="D14" s="411"/>
      <c r="E14" s="411"/>
      <c r="F14" s="411"/>
      <c r="G14" s="411"/>
      <c r="H14" s="412"/>
    </row>
    <row r="15" spans="1:8" s="26" customFormat="1" ht="12.75">
      <c r="A15" s="401" t="s">
        <v>10</v>
      </c>
      <c r="B15" s="402"/>
      <c r="C15" s="109" t="s">
        <v>16</v>
      </c>
      <c r="D15" s="109"/>
      <c r="E15" s="109"/>
      <c r="F15" s="109"/>
      <c r="G15" s="109" t="s">
        <v>11</v>
      </c>
      <c r="H15" s="110"/>
    </row>
    <row r="16" spans="1:10" ht="10.5" customHeight="1">
      <c r="A16" s="10"/>
      <c r="B16" s="11"/>
      <c r="C16" s="11"/>
      <c r="D16" s="11"/>
      <c r="E16" s="11"/>
      <c r="F16" s="11"/>
      <c r="G16" s="11"/>
      <c r="H16" s="12"/>
      <c r="I16" s="2"/>
      <c r="J16" s="2"/>
    </row>
    <row r="17" spans="1:8" ht="15.75">
      <c r="A17" s="21" t="s">
        <v>13</v>
      </c>
      <c r="B17" s="20"/>
      <c r="C17" s="20"/>
      <c r="D17" s="20"/>
      <c r="E17" s="20"/>
      <c r="F17" s="20"/>
      <c r="G17" s="20"/>
      <c r="H17" s="22"/>
    </row>
    <row r="18" spans="1:8" ht="110.25" customHeight="1">
      <c r="A18" s="410"/>
      <c r="B18" s="411"/>
      <c r="C18" s="411"/>
      <c r="D18" s="411"/>
      <c r="E18" s="411"/>
      <c r="F18" s="411"/>
      <c r="G18" s="411"/>
      <c r="H18" s="412"/>
    </row>
    <row r="19" spans="1:8" s="26" customFormat="1" ht="12.75">
      <c r="A19" s="401" t="s">
        <v>22</v>
      </c>
      <c r="B19" s="402"/>
      <c r="C19" s="109" t="s">
        <v>17</v>
      </c>
      <c r="D19" s="109"/>
      <c r="E19" s="109"/>
      <c r="F19" s="109"/>
      <c r="G19" s="109" t="s">
        <v>11</v>
      </c>
      <c r="H19" s="110"/>
    </row>
    <row r="20" spans="1:8" ht="12" customHeight="1">
      <c r="A20" s="10"/>
      <c r="B20" s="11"/>
      <c r="C20" s="11"/>
      <c r="D20" s="11"/>
      <c r="E20" s="11"/>
      <c r="F20" s="11"/>
      <c r="G20" s="11"/>
      <c r="H20" s="12"/>
    </row>
    <row r="21" spans="1:8" ht="15.75">
      <c r="A21" s="21" t="s">
        <v>47</v>
      </c>
      <c r="B21" s="20"/>
      <c r="C21" s="20"/>
      <c r="D21" s="20"/>
      <c r="E21" s="20"/>
      <c r="F21" s="20"/>
      <c r="G21" s="20"/>
      <c r="H21" s="22"/>
    </row>
    <row r="22" spans="1:8" ht="87" customHeight="1">
      <c r="A22" s="407"/>
      <c r="B22" s="408"/>
      <c r="C22" s="408"/>
      <c r="D22" s="408"/>
      <c r="E22" s="408"/>
      <c r="F22" s="408"/>
      <c r="G22" s="408"/>
      <c r="H22" s="409"/>
    </row>
    <row r="23" spans="1:8" ht="12.75">
      <c r="A23" s="401" t="s">
        <v>10</v>
      </c>
      <c r="B23" s="402"/>
      <c r="C23" s="109" t="s">
        <v>85</v>
      </c>
      <c r="D23" s="111"/>
      <c r="E23" s="112"/>
      <c r="F23" s="111"/>
      <c r="G23" s="109" t="s">
        <v>11</v>
      </c>
      <c r="H23" s="113"/>
    </row>
    <row r="24" spans="1:10" ht="10.5" customHeight="1">
      <c r="A24" s="10"/>
      <c r="B24" s="11"/>
      <c r="C24" s="11"/>
      <c r="D24" s="11"/>
      <c r="E24" s="11"/>
      <c r="F24" s="11"/>
      <c r="G24" s="11"/>
      <c r="H24" s="12"/>
      <c r="I24" s="2"/>
      <c r="J24" s="2"/>
    </row>
    <row r="25" spans="1:8" ht="12.75">
      <c r="A25" s="1"/>
      <c r="B25" s="2"/>
      <c r="C25" s="2"/>
      <c r="D25" s="2"/>
      <c r="E25" s="2"/>
      <c r="F25" s="2"/>
      <c r="G25" s="2"/>
      <c r="H25" s="3"/>
    </row>
    <row r="26" spans="1:8" ht="14.25">
      <c r="A26" s="27" t="s">
        <v>64</v>
      </c>
      <c r="B26" s="23"/>
      <c r="C26" s="23"/>
      <c r="D26" s="23"/>
      <c r="E26" s="23"/>
      <c r="F26" s="23"/>
      <c r="G26" s="23"/>
      <c r="H26" s="24"/>
    </row>
    <row r="27" spans="1:8" ht="12.75">
      <c r="A27" s="1"/>
      <c r="B27" s="2"/>
      <c r="C27" s="2"/>
      <c r="D27" s="2"/>
      <c r="E27" s="2"/>
      <c r="F27" s="2"/>
      <c r="G27" s="2"/>
      <c r="H27" s="3"/>
    </row>
    <row r="28" spans="1:8" ht="5.25" customHeight="1">
      <c r="A28" s="1"/>
      <c r="B28" s="2"/>
      <c r="C28" s="2"/>
      <c r="D28" s="2"/>
      <c r="E28" s="2"/>
      <c r="F28" s="2"/>
      <c r="G28" s="2"/>
      <c r="H28" s="3"/>
    </row>
    <row r="29" spans="1:8" s="26" customFormat="1" ht="27.75" customHeight="1">
      <c r="A29" s="487" t="s">
        <v>10</v>
      </c>
      <c r="B29" s="485"/>
      <c r="C29" s="485" t="s">
        <v>14</v>
      </c>
      <c r="D29" s="485"/>
      <c r="E29" s="485"/>
      <c r="F29" s="485"/>
      <c r="G29" s="485" t="s">
        <v>11</v>
      </c>
      <c r="H29" s="486"/>
    </row>
    <row r="30" spans="1:8" ht="13.5" thickBot="1">
      <c r="A30" s="15"/>
      <c r="B30" s="16"/>
      <c r="C30" s="16"/>
      <c r="D30" s="16"/>
      <c r="E30" s="16"/>
      <c r="F30" s="16"/>
      <c r="G30" s="16"/>
      <c r="H30" s="17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</sheetData>
  <sheetProtection password="CE28" sheet="1" objects="1" scenarios="1"/>
  <mergeCells count="13">
    <mergeCell ref="A22:H22"/>
    <mergeCell ref="A18:H18"/>
    <mergeCell ref="A14:H14"/>
    <mergeCell ref="A15:B15"/>
    <mergeCell ref="A19:B19"/>
    <mergeCell ref="G29:H29"/>
    <mergeCell ref="A23:B23"/>
    <mergeCell ref="A29:B29"/>
    <mergeCell ref="C29:F29"/>
    <mergeCell ref="A6:H6"/>
    <mergeCell ref="A7:B7"/>
    <mergeCell ref="A10:H10"/>
    <mergeCell ref="A11:B11"/>
  </mergeCells>
  <printOptions/>
  <pageMargins left="0.4724409448818898" right="0.4724409448818898" top="0.3937007874015748" bottom="0.3937007874015748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8" sqref="A8"/>
    </sheetView>
  </sheetViews>
  <sheetFormatPr defaultColWidth="9.140625" defaultRowHeight="12.75"/>
  <cols>
    <col min="1" max="1" width="7.8515625" style="0" customWidth="1"/>
    <col min="2" max="2" width="5.140625" style="0" customWidth="1"/>
    <col min="3" max="3" width="9.8515625" style="0" customWidth="1"/>
    <col min="4" max="4" width="36.421875" style="0" customWidth="1"/>
    <col min="5" max="5" width="4.57421875" style="0" customWidth="1"/>
    <col min="6" max="6" width="9.00390625" style="193" customWidth="1"/>
    <col min="7" max="8" width="10.421875" style="0" customWidth="1"/>
    <col min="9" max="9" width="11.7109375" style="0" customWidth="1"/>
    <col min="10" max="10" width="10.421875" style="0" customWidth="1"/>
    <col min="11" max="11" width="11.28125" style="0" customWidth="1"/>
    <col min="12" max="12" width="12.421875" style="0" customWidth="1"/>
    <col min="13" max="13" width="12.57421875" style="0" customWidth="1"/>
    <col min="14" max="14" width="17.57421875" style="0" customWidth="1"/>
  </cols>
  <sheetData>
    <row r="1" spans="1:13" ht="11.25" customHeight="1">
      <c r="A1" s="5" t="s">
        <v>0</v>
      </c>
      <c r="B1" s="23"/>
      <c r="C1" s="33">
        <f>'OZ-a'!B9</f>
        <v>0</v>
      </c>
      <c r="D1" s="23"/>
      <c r="E1" s="47"/>
      <c r="F1" s="180"/>
      <c r="G1" s="47"/>
      <c r="H1" s="47"/>
      <c r="I1" s="47"/>
      <c r="J1" s="47"/>
      <c r="K1" s="47"/>
      <c r="L1" s="44"/>
      <c r="M1" s="2"/>
    </row>
    <row r="2" spans="1:13" ht="11.25" customHeight="1">
      <c r="A2" s="6" t="s">
        <v>1</v>
      </c>
      <c r="B2" s="2"/>
      <c r="C2" s="298">
        <f>'OZ-a'!B10</f>
        <v>0</v>
      </c>
      <c r="D2" s="2"/>
      <c r="E2" s="48"/>
      <c r="F2" s="181"/>
      <c r="G2" s="48"/>
      <c r="H2" s="48"/>
      <c r="I2" s="48"/>
      <c r="J2" s="48"/>
      <c r="K2" s="48"/>
      <c r="L2" s="45"/>
      <c r="M2" s="2"/>
    </row>
    <row r="3" spans="1:13" ht="12" customHeight="1">
      <c r="A3" s="7" t="s">
        <v>24</v>
      </c>
      <c r="B3" s="217"/>
      <c r="C3" s="86">
        <f>'OZ-a'!H5</f>
        <v>0</v>
      </c>
      <c r="D3" s="217"/>
      <c r="E3" s="8"/>
      <c r="F3" s="182"/>
      <c r="G3" s="8"/>
      <c r="H3" s="8"/>
      <c r="I3" s="8"/>
      <c r="J3" s="8"/>
      <c r="K3" s="8"/>
      <c r="L3" s="46"/>
      <c r="M3" s="2"/>
    </row>
    <row r="4" spans="2:11" ht="6.75" customHeight="1">
      <c r="B4" s="50"/>
      <c r="C4" s="50"/>
      <c r="D4" s="49"/>
      <c r="E4" s="42"/>
      <c r="F4" s="183"/>
      <c r="G4" s="42"/>
      <c r="H4" s="42"/>
      <c r="I4" s="42"/>
      <c r="J4" s="42"/>
      <c r="K4" s="42"/>
    </row>
    <row r="5" spans="3:12" ht="18.75" customHeight="1" thickBot="1">
      <c r="C5" s="43"/>
      <c r="D5" s="77" t="s">
        <v>32</v>
      </c>
      <c r="E5" s="4"/>
      <c r="F5" s="184"/>
      <c r="G5" s="4"/>
      <c r="H5" s="4"/>
      <c r="I5" s="4"/>
      <c r="J5" s="4"/>
      <c r="K5" s="4"/>
      <c r="L5" s="2"/>
    </row>
    <row r="6" spans="1:12" s="51" customFormat="1" ht="39" customHeight="1" thickBot="1">
      <c r="A6" s="34" t="s">
        <v>93</v>
      </c>
      <c r="B6" s="34" t="s">
        <v>28</v>
      </c>
      <c r="C6" s="34" t="s">
        <v>36</v>
      </c>
      <c r="D6" s="34" t="s">
        <v>29</v>
      </c>
      <c r="E6" s="34" t="s">
        <v>30</v>
      </c>
      <c r="F6" s="185" t="s">
        <v>35</v>
      </c>
      <c r="G6" s="36" t="s">
        <v>37</v>
      </c>
      <c r="H6" s="35" t="s">
        <v>43</v>
      </c>
      <c r="I6" s="71" t="s">
        <v>40</v>
      </c>
      <c r="J6" s="37" t="s">
        <v>31</v>
      </c>
      <c r="K6" s="71" t="s">
        <v>39</v>
      </c>
      <c r="L6" s="38" t="s">
        <v>41</v>
      </c>
    </row>
    <row r="7" spans="2:12" s="80" customFormat="1" ht="15" customHeight="1" thickBot="1">
      <c r="B7" s="66"/>
      <c r="C7" s="78"/>
      <c r="D7" s="79" t="s">
        <v>42</v>
      </c>
      <c r="E7" s="68"/>
      <c r="F7" s="186"/>
      <c r="G7" s="69"/>
      <c r="H7" s="70"/>
      <c r="I7" s="53"/>
      <c r="J7" s="74"/>
      <c r="K7" s="73"/>
      <c r="L7" s="141"/>
    </row>
    <row r="8" spans="1:12" s="28" customFormat="1" ht="13.5" customHeight="1">
      <c r="A8" s="216"/>
      <c r="B8" s="55"/>
      <c r="C8" s="56"/>
      <c r="D8" s="57"/>
      <c r="E8" s="58"/>
      <c r="F8" s="187"/>
      <c r="G8" s="194"/>
      <c r="H8" s="147"/>
      <c r="I8" s="142">
        <f>ROUND(H8*G8,2)</f>
        <v>0</v>
      </c>
      <c r="J8" s="195">
        <f>G8+F8</f>
        <v>0</v>
      </c>
      <c r="K8" s="143">
        <f>ROUND(ROUND(H8,2)*ROUND(F8,3),2)</f>
        <v>0</v>
      </c>
      <c r="L8" s="145">
        <f>I8+K8</f>
        <v>0</v>
      </c>
    </row>
    <row r="9" spans="1:12" s="28" customFormat="1" ht="13.5" customHeight="1">
      <c r="A9" s="216"/>
      <c r="B9" s="55"/>
      <c r="C9" s="56"/>
      <c r="D9" s="57"/>
      <c r="E9" s="58"/>
      <c r="F9" s="187"/>
      <c r="G9" s="194"/>
      <c r="H9" s="147"/>
      <c r="I9" s="143">
        <f>ROUND(H9*G9,2)</f>
        <v>0</v>
      </c>
      <c r="J9" s="195">
        <f>F9+G9</f>
        <v>0</v>
      </c>
      <c r="K9" s="143">
        <f>ROUND(ROUND(H9,2)*ROUND(F9,3),2)</f>
        <v>0</v>
      </c>
      <c r="L9" s="145">
        <f>I9+K9</f>
        <v>0</v>
      </c>
    </row>
    <row r="10" spans="1:12" s="28" customFormat="1" ht="13.5" customHeight="1">
      <c r="A10" s="216"/>
      <c r="B10" s="55"/>
      <c r="C10" s="57"/>
      <c r="D10" s="57"/>
      <c r="E10" s="58"/>
      <c r="F10" s="187"/>
      <c r="G10" s="194"/>
      <c r="H10" s="147"/>
      <c r="I10" s="143">
        <f>ROUND(H10*G10,2)</f>
        <v>0</v>
      </c>
      <c r="J10" s="195">
        <f>F10+G10</f>
        <v>0</v>
      </c>
      <c r="K10" s="143">
        <f>ROUND(ROUND(H10,2)*ROUND(F10,3),2)</f>
        <v>0</v>
      </c>
      <c r="L10" s="145">
        <f>I10+K10</f>
        <v>0</v>
      </c>
    </row>
    <row r="11" spans="1:12" s="28" customFormat="1" ht="13.5" customHeight="1" thickBot="1">
      <c r="A11" s="216"/>
      <c r="B11" s="55"/>
      <c r="C11" s="56"/>
      <c r="D11" s="57"/>
      <c r="E11" s="58"/>
      <c r="F11" s="187"/>
      <c r="G11" s="194"/>
      <c r="H11" s="147"/>
      <c r="I11" s="144">
        <f>ROUND(H11*G11,2)</f>
        <v>0</v>
      </c>
      <c r="J11" s="195">
        <f>F11+G11</f>
        <v>0</v>
      </c>
      <c r="K11" s="143">
        <f>ROUND(ROUND(H11,2)*ROUND(F11,3),2)</f>
        <v>0</v>
      </c>
      <c r="L11" s="145">
        <f>I11+K11</f>
        <v>0</v>
      </c>
    </row>
    <row r="12" s="28" customFormat="1" ht="6.75" customHeight="1">
      <c r="F12" s="188"/>
    </row>
    <row r="13" spans="2:13" s="28" customFormat="1" ht="15" customHeight="1" thickBot="1">
      <c r="B13" s="66"/>
      <c r="C13" s="67"/>
      <c r="D13" s="140" t="s">
        <v>57</v>
      </c>
      <c r="E13" s="68"/>
      <c r="F13" s="189"/>
      <c r="G13" s="70"/>
      <c r="H13" s="70"/>
      <c r="I13" s="70"/>
      <c r="J13" s="72"/>
      <c r="K13" s="53"/>
      <c r="L13" s="53"/>
      <c r="M13" s="54"/>
    </row>
    <row r="14" spans="1:13" s="51" customFormat="1" ht="35.25" customHeight="1" thickBot="1">
      <c r="A14" s="34" t="s">
        <v>83</v>
      </c>
      <c r="B14" s="34" t="s">
        <v>38</v>
      </c>
      <c r="C14" s="34" t="s">
        <v>36</v>
      </c>
      <c r="D14" s="34" t="s">
        <v>29</v>
      </c>
      <c r="E14" s="34" t="s">
        <v>30</v>
      </c>
      <c r="F14" s="185" t="s">
        <v>35</v>
      </c>
      <c r="G14" s="35" t="s">
        <v>53</v>
      </c>
      <c r="H14" s="35" t="s">
        <v>54</v>
      </c>
      <c r="I14" s="71" t="s">
        <v>56</v>
      </c>
      <c r="J14" s="53"/>
      <c r="K14" s="53"/>
      <c r="L14" s="53"/>
      <c r="M14" s="54"/>
    </row>
    <row r="15" spans="2:14" ht="16.5" customHeight="1" thickBot="1">
      <c r="B15" s="75"/>
      <c r="C15" s="76"/>
      <c r="D15" s="79" t="s">
        <v>99</v>
      </c>
      <c r="E15" s="68"/>
      <c r="F15" s="189"/>
      <c r="G15" s="70"/>
      <c r="H15" s="70"/>
      <c r="I15" s="53"/>
      <c r="J15" s="39"/>
      <c r="K15" s="40"/>
      <c r="L15" s="40"/>
      <c r="M15" s="41"/>
      <c r="N15" s="2"/>
    </row>
    <row r="16" spans="1:13" ht="13.5" customHeight="1">
      <c r="A16" s="215"/>
      <c r="B16" s="214"/>
      <c r="C16" s="57"/>
      <c r="D16" s="57"/>
      <c r="E16" s="146"/>
      <c r="F16" s="190"/>
      <c r="G16" s="152"/>
      <c r="H16" s="147"/>
      <c r="I16" s="142">
        <f>ROUND(ROUND(MIN(G16:H16),2)*ROUND(F16,3),2)</f>
        <v>0</v>
      </c>
      <c r="J16" s="52"/>
      <c r="K16" s="40"/>
      <c r="L16" s="40"/>
      <c r="M16" s="41"/>
    </row>
    <row r="17" spans="1:13" ht="13.5" customHeight="1">
      <c r="A17" s="215"/>
      <c r="B17" s="214"/>
      <c r="C17" s="57"/>
      <c r="D17" s="57"/>
      <c r="E17" s="146"/>
      <c r="F17" s="190"/>
      <c r="G17" s="152"/>
      <c r="H17" s="147"/>
      <c r="I17" s="143">
        <f>ROUND(MIN(G17:H17)*F17,2)</f>
        <v>0</v>
      </c>
      <c r="J17" s="52"/>
      <c r="K17" s="40"/>
      <c r="L17" s="40"/>
      <c r="M17" s="41"/>
    </row>
    <row r="18" spans="1:13" ht="13.5" customHeight="1">
      <c r="A18" s="215"/>
      <c r="B18" s="214"/>
      <c r="C18" s="59"/>
      <c r="D18" s="57"/>
      <c r="E18" s="146"/>
      <c r="F18" s="190"/>
      <c r="G18" s="152"/>
      <c r="H18" s="147"/>
      <c r="I18" s="143">
        <f>ROUND(MIN(G18:H18)*F18,2)</f>
        <v>0</v>
      </c>
      <c r="J18" s="52"/>
      <c r="K18" s="40"/>
      <c r="L18" s="40"/>
      <c r="M18" s="41"/>
    </row>
    <row r="19" spans="1:13" ht="13.5" customHeight="1">
      <c r="A19" s="215"/>
      <c r="B19" s="214"/>
      <c r="C19" s="59"/>
      <c r="D19" s="57"/>
      <c r="E19" s="146"/>
      <c r="F19" s="190"/>
      <c r="G19" s="152"/>
      <c r="H19" s="147"/>
      <c r="I19" s="143">
        <f>ROUND(MIN(G19:H19)*F19,2)</f>
        <v>0</v>
      </c>
      <c r="J19" s="52"/>
      <c r="K19" s="40"/>
      <c r="L19" s="40"/>
      <c r="M19" s="41"/>
    </row>
    <row r="20" spans="1:13" ht="13.5" customHeight="1">
      <c r="A20" s="215"/>
      <c r="B20" s="214"/>
      <c r="C20" s="59"/>
      <c r="D20" s="57"/>
      <c r="E20" s="146"/>
      <c r="F20" s="190"/>
      <c r="G20" s="152"/>
      <c r="H20" s="147"/>
      <c r="I20" s="143">
        <f>ROUND(MIN(G20:H20)*F20,2)</f>
        <v>0</v>
      </c>
      <c r="J20" s="52"/>
      <c r="K20" s="40"/>
      <c r="L20" s="40"/>
      <c r="M20" s="41"/>
    </row>
    <row r="21" spans="1:13" ht="13.5" customHeight="1" thickBot="1">
      <c r="A21" s="215"/>
      <c r="B21" s="214"/>
      <c r="C21" s="59"/>
      <c r="D21" s="57"/>
      <c r="E21" s="146"/>
      <c r="F21" s="190"/>
      <c r="G21" s="152"/>
      <c r="H21" s="147"/>
      <c r="I21" s="144">
        <f>ROUND(MIN(G21:H21)*F21,2)</f>
        <v>0</v>
      </c>
      <c r="J21" s="52"/>
      <c r="K21" s="40"/>
      <c r="L21" s="40"/>
      <c r="M21" s="41"/>
    </row>
    <row r="22" spans="1:13" ht="7.5" customHeight="1">
      <c r="A22" s="2"/>
      <c r="B22" s="75"/>
      <c r="C22" s="76"/>
      <c r="D22" s="67"/>
      <c r="E22" s="68"/>
      <c r="F22" s="189"/>
      <c r="G22" s="153"/>
      <c r="H22" s="70"/>
      <c r="I22" s="53"/>
      <c r="J22" s="39"/>
      <c r="K22" s="40"/>
      <c r="L22" s="40"/>
      <c r="M22" s="41"/>
    </row>
    <row r="23" spans="1:13" ht="15" customHeight="1" thickBot="1">
      <c r="A23" s="2"/>
      <c r="B23" s="75"/>
      <c r="C23" s="76"/>
      <c r="D23" s="79" t="s">
        <v>98</v>
      </c>
      <c r="E23" s="68"/>
      <c r="F23" s="189"/>
      <c r="G23" s="153"/>
      <c r="H23" s="70"/>
      <c r="I23" s="53"/>
      <c r="J23" s="39"/>
      <c r="K23" s="40"/>
      <c r="L23" s="40"/>
      <c r="M23" s="41"/>
    </row>
    <row r="24" spans="1:13" ht="13.5" customHeight="1">
      <c r="A24" s="215"/>
      <c r="B24" s="214"/>
      <c r="C24" s="57"/>
      <c r="D24" s="57"/>
      <c r="E24" s="146"/>
      <c r="F24" s="190"/>
      <c r="G24" s="154"/>
      <c r="H24" s="147"/>
      <c r="I24" s="142">
        <f>ROUND(ROUND(H24,2)*ROUND(F24,3),2)</f>
        <v>0</v>
      </c>
      <c r="J24" s="52"/>
      <c r="K24" s="40"/>
      <c r="L24" s="40"/>
      <c r="M24" s="41"/>
    </row>
    <row r="25" spans="1:13" ht="13.5" customHeight="1">
      <c r="A25" s="215"/>
      <c r="B25" s="214"/>
      <c r="C25" s="57"/>
      <c r="D25" s="57"/>
      <c r="E25" s="146"/>
      <c r="F25" s="190"/>
      <c r="G25" s="154"/>
      <c r="H25" s="147"/>
      <c r="I25" s="143">
        <f>ROUND(H25*F25,2)</f>
        <v>0</v>
      </c>
      <c r="J25" s="52"/>
      <c r="K25" s="40"/>
      <c r="L25" s="40"/>
      <c r="M25" s="41"/>
    </row>
    <row r="26" spans="1:13" ht="13.5" customHeight="1">
      <c r="A26" s="215"/>
      <c r="B26" s="214"/>
      <c r="C26" s="59"/>
      <c r="D26" s="57"/>
      <c r="E26" s="146"/>
      <c r="F26" s="187"/>
      <c r="G26" s="154"/>
      <c r="H26" s="147"/>
      <c r="I26" s="143">
        <f>ROUND(H26*F26,2)</f>
        <v>0</v>
      </c>
      <c r="J26" s="52"/>
      <c r="K26" s="40"/>
      <c r="L26" s="40"/>
      <c r="M26" s="41"/>
    </row>
    <row r="27" spans="1:13" ht="13.5" customHeight="1">
      <c r="A27" s="215"/>
      <c r="B27" s="214"/>
      <c r="C27" s="59"/>
      <c r="D27" s="57"/>
      <c r="E27" s="146"/>
      <c r="F27" s="190"/>
      <c r="G27" s="154"/>
      <c r="H27" s="147"/>
      <c r="I27" s="143">
        <f>ROUND(H27*F27,2)</f>
        <v>0</v>
      </c>
      <c r="J27" s="52"/>
      <c r="K27" s="40"/>
      <c r="L27" s="40"/>
      <c r="M27" s="41"/>
    </row>
    <row r="28" spans="1:13" ht="13.5" customHeight="1">
      <c r="A28" s="215"/>
      <c r="B28" s="214"/>
      <c r="C28" s="59"/>
      <c r="D28" s="57"/>
      <c r="E28" s="146"/>
      <c r="F28" s="190"/>
      <c r="G28" s="154"/>
      <c r="H28" s="147"/>
      <c r="I28" s="143">
        <f>ROUND(H28*F28,2)</f>
        <v>0</v>
      </c>
      <c r="J28" s="52"/>
      <c r="K28" s="40"/>
      <c r="L28" s="40"/>
      <c r="M28" s="41"/>
    </row>
    <row r="29" spans="1:13" ht="13.5" customHeight="1" thickBot="1">
      <c r="A29" s="215"/>
      <c r="B29" s="214"/>
      <c r="C29" s="59"/>
      <c r="D29" s="57"/>
      <c r="E29" s="146"/>
      <c r="F29" s="190"/>
      <c r="G29" s="154"/>
      <c r="H29" s="147"/>
      <c r="I29" s="144">
        <f>ROUND(H29*F29,2)</f>
        <v>0</v>
      </c>
      <c r="J29" s="52"/>
      <c r="K29" s="40"/>
      <c r="L29" s="40"/>
      <c r="M29" s="41"/>
    </row>
    <row r="30" spans="1:13" ht="15" customHeight="1">
      <c r="A30" s="2"/>
      <c r="B30" s="75"/>
      <c r="C30" s="76"/>
      <c r="D30" s="67"/>
      <c r="E30" s="218"/>
      <c r="F30" s="231"/>
      <c r="G30" s="219"/>
      <c r="H30" s="220"/>
      <c r="I30" s="220"/>
      <c r="J30" s="52"/>
      <c r="K30" s="40"/>
      <c r="L30" s="40"/>
      <c r="M30" s="41"/>
    </row>
    <row r="31" spans="1:10" ht="12.75">
      <c r="A31" s="232" t="s">
        <v>73</v>
      </c>
      <c r="B31" s="26"/>
      <c r="C31" s="233"/>
      <c r="D31" s="234"/>
      <c r="E31" s="62"/>
      <c r="F31" s="191"/>
      <c r="G31" s="64"/>
      <c r="H31" s="64"/>
      <c r="I31" s="63"/>
      <c r="J31" s="61"/>
    </row>
    <row r="32" spans="1:12" ht="12.75">
      <c r="A32" s="232" t="s">
        <v>81</v>
      </c>
      <c r="B32" s="26"/>
      <c r="C32" s="232"/>
      <c r="D32" s="232"/>
      <c r="E32" s="62"/>
      <c r="F32" s="191"/>
      <c r="G32" s="64"/>
      <c r="H32" s="64"/>
      <c r="I32" s="63"/>
      <c r="J32" s="196" t="s">
        <v>55</v>
      </c>
      <c r="K32" s="197"/>
      <c r="L32" s="198">
        <f>SUM(I15:I31)</f>
        <v>0</v>
      </c>
    </row>
    <row r="33" spans="5:12" ht="12.75" customHeight="1">
      <c r="E33" s="208"/>
      <c r="F33" s="208"/>
      <c r="G33" s="208"/>
      <c r="H33" s="208"/>
      <c r="I33" s="208"/>
      <c r="J33" s="196" t="s">
        <v>32</v>
      </c>
      <c r="K33" s="197"/>
      <c r="L33" s="198">
        <f>SUM(K7:K13)</f>
        <v>0</v>
      </c>
    </row>
    <row r="34" spans="2:12" ht="12.75" customHeight="1">
      <c r="B34" s="151"/>
      <c r="C34" s="151"/>
      <c r="D34" s="151"/>
      <c r="E34" s="208"/>
      <c r="F34" s="208"/>
      <c r="G34" s="208"/>
      <c r="H34" s="208"/>
      <c r="I34" s="208"/>
      <c r="J34" s="199"/>
      <c r="K34" s="200"/>
      <c r="L34" s="201"/>
    </row>
    <row r="35" spans="2:12" ht="12.75">
      <c r="B35" s="208"/>
      <c r="C35" s="208"/>
      <c r="D35" s="208"/>
      <c r="E35" s="208"/>
      <c r="F35" s="208"/>
      <c r="G35" s="208"/>
      <c r="H35" s="208"/>
      <c r="I35" s="208"/>
      <c r="J35" s="202" t="s">
        <v>33</v>
      </c>
      <c r="K35" s="203"/>
      <c r="L35" s="204">
        <f>L32+L33</f>
        <v>0</v>
      </c>
    </row>
    <row r="36" spans="2:12" ht="12.75">
      <c r="B36" s="208"/>
      <c r="C36" s="208"/>
      <c r="D36" s="208"/>
      <c r="E36" s="208"/>
      <c r="F36" s="208"/>
      <c r="G36" s="208"/>
      <c r="H36" s="208"/>
      <c r="I36" s="208"/>
      <c r="J36" s="202" t="s">
        <v>80</v>
      </c>
      <c r="K36" s="209">
        <v>0.21</v>
      </c>
      <c r="L36" s="205">
        <f>ROUND(L35*K36,2)</f>
        <v>0</v>
      </c>
    </row>
    <row r="37" spans="2:12" ht="12.75">
      <c r="B37" s="208"/>
      <c r="C37" s="208"/>
      <c r="D37" s="208"/>
      <c r="E37" s="208"/>
      <c r="F37" s="208"/>
      <c r="G37" s="208"/>
      <c r="H37" s="208"/>
      <c r="I37" s="208"/>
      <c r="J37" s="206" t="s">
        <v>34</v>
      </c>
      <c r="K37" s="207"/>
      <c r="L37" s="204">
        <f>L35+L36</f>
        <v>0</v>
      </c>
    </row>
    <row r="38" spans="2:10" ht="12.75">
      <c r="B38" s="208"/>
      <c r="C38" s="208"/>
      <c r="D38" s="208"/>
      <c r="E38" s="208"/>
      <c r="F38" s="208"/>
      <c r="G38" s="208"/>
      <c r="H38" s="208"/>
      <c r="I38" s="208"/>
      <c r="J38" s="61"/>
    </row>
    <row r="39" spans="3:14" ht="12.75">
      <c r="C39" s="65"/>
      <c r="D39" s="61"/>
      <c r="E39" s="61"/>
      <c r="F39" s="192"/>
      <c r="G39" s="64"/>
      <c r="H39" s="64"/>
      <c r="I39" s="64"/>
      <c r="J39" s="64"/>
      <c r="K39" s="61"/>
      <c r="L39" s="61"/>
      <c r="M39" s="61"/>
      <c r="N39" s="61"/>
    </row>
    <row r="40" ht="12.75">
      <c r="D40" s="26"/>
    </row>
    <row r="41" ht="12.75">
      <c r="D41" s="60"/>
    </row>
    <row r="42" ht="12.75">
      <c r="D42" s="26"/>
    </row>
    <row r="43" ht="12.75">
      <c r="D43" s="26"/>
    </row>
  </sheetData>
  <printOptions/>
  <pageMargins left="0.4724409448818898" right="0.4724409448818898" top="0.3937007874015748" bottom="0.1968503937007874" header="0.5118110236220472" footer="0.31496062992125984"/>
  <pageSetup blackAndWhite="1" fitToHeight="3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showZeros="0" workbookViewId="0" topLeftCell="A1">
      <selection activeCell="C16" sqref="C16"/>
    </sheetView>
  </sheetViews>
  <sheetFormatPr defaultColWidth="9.140625" defaultRowHeight="12.75" outlineLevelRow="1"/>
  <cols>
    <col min="1" max="1" width="1.1484375" style="155" customWidth="1"/>
    <col min="2" max="2" width="9.140625" style="155" customWidth="1"/>
    <col min="3" max="3" width="26.140625" style="155" customWidth="1"/>
    <col min="4" max="4" width="18.421875" style="155" customWidth="1"/>
    <col min="5" max="5" width="17.140625" style="155" customWidth="1"/>
    <col min="6" max="9" width="10.28125" style="155" customWidth="1"/>
    <col min="10" max="10" width="17.421875" style="155" customWidth="1"/>
    <col min="11" max="11" width="14.28125" style="155" customWidth="1"/>
    <col min="12" max="12" width="15.28125" style="155" hidden="1" customWidth="1"/>
    <col min="13" max="17" width="12.7109375" style="322" hidden="1" customWidth="1"/>
    <col min="18" max="18" width="13.28125" style="155" customWidth="1"/>
    <col min="19" max="19" width="12.28125" style="155" customWidth="1"/>
    <col min="20" max="21" width="12.57421875" style="155" customWidth="1"/>
    <col min="22" max="22" width="17.57421875" style="155" customWidth="1"/>
    <col min="23" max="16384" width="9.140625" style="155" customWidth="1"/>
  </cols>
  <sheetData>
    <row r="1" spans="2:21" ht="11.25" customHeight="1">
      <c r="B1" s="83" t="s">
        <v>0</v>
      </c>
      <c r="C1" s="279">
        <f>'OZ-a'!B9</f>
        <v>0</v>
      </c>
      <c r="D1" s="135"/>
      <c r="E1" s="114"/>
      <c r="F1" s="114"/>
      <c r="G1" s="114"/>
      <c r="H1" s="114"/>
      <c r="I1" s="114"/>
      <c r="J1" s="114"/>
      <c r="K1" s="115"/>
      <c r="L1" s="116"/>
      <c r="M1" s="321"/>
      <c r="N1" s="321"/>
      <c r="O1" s="321"/>
      <c r="P1" s="321"/>
      <c r="Q1" s="321"/>
      <c r="R1" s="116"/>
      <c r="S1" s="116"/>
      <c r="T1" s="101"/>
      <c r="U1" s="101"/>
    </row>
    <row r="2" spans="2:21" ht="11.25" customHeight="1">
      <c r="B2" s="84" t="s">
        <v>1</v>
      </c>
      <c r="C2" s="301">
        <f>'OZ-a'!B2</f>
        <v>0</v>
      </c>
      <c r="D2" s="148"/>
      <c r="E2" s="116"/>
      <c r="F2" s="116"/>
      <c r="G2" s="116"/>
      <c r="H2" s="116"/>
      <c r="I2" s="116"/>
      <c r="J2" s="116"/>
      <c r="K2" s="117"/>
      <c r="L2" s="116"/>
      <c r="M2" s="320"/>
      <c r="N2" s="320"/>
      <c r="O2" s="321"/>
      <c r="P2" s="321"/>
      <c r="Q2" s="321"/>
      <c r="R2" s="116"/>
      <c r="S2" s="116"/>
      <c r="T2" s="101"/>
      <c r="U2" s="101"/>
    </row>
    <row r="3" spans="2:21" ht="12" customHeight="1">
      <c r="B3" s="85" t="s">
        <v>24</v>
      </c>
      <c r="C3" s="280">
        <f>'OZ-a'!H5</f>
        <v>0</v>
      </c>
      <c r="D3" s="86"/>
      <c r="E3" s="87"/>
      <c r="F3" s="87"/>
      <c r="G3" s="87"/>
      <c r="H3" s="87"/>
      <c r="I3" s="87"/>
      <c r="J3" s="87"/>
      <c r="K3" s="88"/>
      <c r="L3" s="158"/>
      <c r="M3" s="321"/>
      <c r="N3" s="321"/>
      <c r="O3" s="321"/>
      <c r="P3" s="321"/>
      <c r="Q3" s="321"/>
      <c r="R3" s="158"/>
      <c r="S3" s="158"/>
      <c r="T3" s="101"/>
      <c r="U3" s="101"/>
    </row>
    <row r="4" spans="2:19" ht="7.5" customHeight="1">
      <c r="B4" s="156"/>
      <c r="C4" s="156"/>
      <c r="D4" s="157"/>
      <c r="E4" s="158"/>
      <c r="F4" s="158"/>
      <c r="G4" s="158"/>
      <c r="H4" s="158"/>
      <c r="I4" s="158"/>
      <c r="J4" s="158"/>
      <c r="K4" s="158"/>
      <c r="L4" s="158"/>
      <c r="M4" s="157"/>
      <c r="N4" s="157"/>
      <c r="O4" s="157"/>
      <c r="P4" s="157"/>
      <c r="Q4" s="157"/>
      <c r="R4" s="158"/>
      <c r="S4" s="158"/>
    </row>
    <row r="5" spans="2:19" ht="7.5" customHeight="1">
      <c r="B5" s="156"/>
      <c r="C5" s="156"/>
      <c r="D5" s="157"/>
      <c r="E5" s="158"/>
      <c r="F5" s="158"/>
      <c r="G5" s="158"/>
      <c r="H5" s="158"/>
      <c r="I5" s="158"/>
      <c r="J5" s="158"/>
      <c r="K5" s="158"/>
      <c r="L5" s="158"/>
      <c r="M5" s="157"/>
      <c r="N5" s="157"/>
      <c r="O5" s="157"/>
      <c r="P5" s="157"/>
      <c r="Q5" s="157"/>
      <c r="R5" s="158"/>
      <c r="S5" s="158"/>
    </row>
    <row r="6" spans="2:19" ht="18">
      <c r="B6" s="159" t="s">
        <v>66</v>
      </c>
      <c r="C6" s="159"/>
      <c r="M6" s="342"/>
      <c r="N6" s="342"/>
      <c r="O6" s="342"/>
      <c r="P6" s="342"/>
      <c r="Q6" s="342"/>
      <c r="S6" s="294" t="s">
        <v>48</v>
      </c>
    </row>
    <row r="7" spans="2:17" ht="6" customHeight="1">
      <c r="B7" s="159"/>
      <c r="C7" s="159"/>
      <c r="M7" s="342"/>
      <c r="N7" s="342"/>
      <c r="O7" s="342"/>
      <c r="P7" s="342"/>
      <c r="Q7" s="342"/>
    </row>
    <row r="8" spans="2:17" ht="15.75">
      <c r="B8" s="299" t="s">
        <v>65</v>
      </c>
      <c r="C8" s="300">
        <f>'OZ-c'!C8</f>
        <v>0</v>
      </c>
      <c r="D8" s="133"/>
      <c r="M8" s="343"/>
      <c r="N8" s="343"/>
      <c r="O8" s="342"/>
      <c r="P8" s="342"/>
      <c r="Q8" s="342"/>
    </row>
    <row r="9" spans="13:17" ht="13.5" thickBot="1">
      <c r="M9" s="157"/>
      <c r="N9" s="157"/>
      <c r="O9" s="157"/>
      <c r="P9" s="157"/>
      <c r="Q9" s="157"/>
    </row>
    <row r="10" spans="2:18" ht="19.5" customHeight="1">
      <c r="B10" s="160" t="s">
        <v>67</v>
      </c>
      <c r="C10" s="161"/>
      <c r="D10" s="161"/>
      <c r="E10" s="162"/>
      <c r="F10" s="162"/>
      <c r="G10" s="162"/>
      <c r="H10" s="163"/>
      <c r="I10" s="163"/>
      <c r="J10" s="488">
        <f>'OZ-c'!J10</f>
        <v>0</v>
      </c>
      <c r="K10" s="489"/>
      <c r="L10" s="491" t="s">
        <v>126</v>
      </c>
      <c r="M10" s="323"/>
      <c r="N10" s="323"/>
      <c r="O10" s="323"/>
      <c r="P10" s="323"/>
      <c r="Q10" s="323"/>
      <c r="R10" s="336"/>
    </row>
    <row r="11" spans="2:18" ht="19.5" customHeight="1">
      <c r="B11" s="329" t="s">
        <v>127</v>
      </c>
      <c r="C11" s="330"/>
      <c r="D11" s="330"/>
      <c r="E11" s="331"/>
      <c r="F11" s="331"/>
      <c r="G11" s="331"/>
      <c r="H11" s="332"/>
      <c r="I11" s="332"/>
      <c r="J11" s="335">
        <f>'OZ-c'!J11</f>
        <v>0</v>
      </c>
      <c r="K11" s="334" t="e">
        <f>MAX(L15:L51)/J10-1</f>
        <v>#DIV/0!</v>
      </c>
      <c r="L11" s="491"/>
      <c r="M11" s="341"/>
      <c r="N11" s="341"/>
      <c r="O11" s="341"/>
      <c r="P11" s="341"/>
      <c r="Q11" s="341"/>
      <c r="R11" s="336"/>
    </row>
    <row r="12" spans="2:18" ht="19.5" customHeight="1" thickBot="1">
      <c r="B12" s="164" t="s">
        <v>124</v>
      </c>
      <c r="C12" s="165"/>
      <c r="D12" s="165"/>
      <c r="E12" s="166"/>
      <c r="F12" s="166"/>
      <c r="G12" s="166"/>
      <c r="H12" s="107"/>
      <c r="I12" s="107"/>
      <c r="J12" s="415">
        <f>J10+J15</f>
        <v>0</v>
      </c>
      <c r="K12" s="490"/>
      <c r="L12" s="491"/>
      <c r="M12" s="323"/>
      <c r="N12" s="323"/>
      <c r="O12" s="323"/>
      <c r="P12" s="323"/>
      <c r="Q12" s="323"/>
      <c r="R12" s="336"/>
    </row>
    <row r="13" spans="2:17" ht="23.25" customHeight="1" thickBot="1">
      <c r="B13" s="167"/>
      <c r="C13" s="167"/>
      <c r="D13" s="167"/>
      <c r="E13" s="168"/>
      <c r="F13" s="270">
        <f>'Typy změn'!D4</f>
        <v>0.15</v>
      </c>
      <c r="G13" s="270"/>
      <c r="H13" s="169"/>
      <c r="I13" s="169"/>
      <c r="J13" s="169"/>
      <c r="K13" s="169"/>
      <c r="M13" s="323"/>
      <c r="N13" s="323"/>
      <c r="O13" s="323"/>
      <c r="P13" s="323"/>
      <c r="Q13" s="323"/>
    </row>
    <row r="14" spans="2:17" ht="25.5">
      <c r="B14" s="170"/>
      <c r="C14" s="247"/>
      <c r="D14" s="171" t="s">
        <v>46</v>
      </c>
      <c r="E14" s="171" t="s">
        <v>44</v>
      </c>
      <c r="F14" s="172" t="s">
        <v>113</v>
      </c>
      <c r="G14" s="172" t="s">
        <v>119</v>
      </c>
      <c r="H14" s="172" t="s">
        <v>120</v>
      </c>
      <c r="I14" s="172" t="s">
        <v>125</v>
      </c>
      <c r="J14" s="172" t="s">
        <v>45</v>
      </c>
      <c r="K14" s="173" t="s">
        <v>58</v>
      </c>
      <c r="M14" s="319" t="str">
        <f>'OZ-c'!M14</f>
        <v>de minimis</v>
      </c>
      <c r="N14" s="319" t="str">
        <f>'OZ-c'!N14</f>
        <v>Odst. 5</v>
      </c>
      <c r="O14" s="319" t="str">
        <f>'OZ-c'!O14</f>
        <v>Odst. 6</v>
      </c>
      <c r="P14" s="319" t="s">
        <v>128</v>
      </c>
      <c r="Q14" s="319" t="str">
        <f>'OZ-c'!Q14</f>
        <v>Odst. 9</v>
      </c>
    </row>
    <row r="15" spans="2:18" ht="25.5" customHeight="1" thickBot="1">
      <c r="B15" s="174" t="s">
        <v>114</v>
      </c>
      <c r="C15" s="248" t="s">
        <v>107</v>
      </c>
      <c r="D15" s="241">
        <f aca="true" t="shared" si="0" ref="D15:K15">SUM(D16:D50)</f>
        <v>0</v>
      </c>
      <c r="E15" s="242">
        <f t="shared" si="0"/>
        <v>0</v>
      </c>
      <c r="F15" s="240" t="e">
        <f>SUM(F16:F50)</f>
        <v>#DIV/0!</v>
      </c>
      <c r="G15" s="259" t="e">
        <f>SUM(G16:G50)</f>
        <v>#DIV/0!</v>
      </c>
      <c r="H15" s="259" t="e">
        <f>SUM(H16:H50)</f>
        <v>#DIV/0!</v>
      </c>
      <c r="I15" s="259" t="e">
        <f>SUM(I16:I50)</f>
        <v>#DIV/0!</v>
      </c>
      <c r="J15" s="243">
        <f t="shared" si="0"/>
        <v>0</v>
      </c>
      <c r="K15" s="261" t="e">
        <f t="shared" si="0"/>
        <v>#DIV/0!</v>
      </c>
      <c r="L15" s="328">
        <f>J10</f>
        <v>0</v>
      </c>
      <c r="M15" s="248">
        <f>'OZ-c'!M15</f>
        <v>0</v>
      </c>
      <c r="N15" s="248">
        <f>'OZ-c'!N15</f>
        <v>0</v>
      </c>
      <c r="O15" s="248">
        <f>'OZ-c'!O15</f>
        <v>0</v>
      </c>
      <c r="P15" s="248"/>
      <c r="Q15" s="248">
        <f>'OZ-c'!Q15</f>
        <v>0</v>
      </c>
      <c r="R15" s="328"/>
    </row>
    <row r="16" spans="2:19" s="175" customFormat="1" ht="19.5" customHeight="1" thickTop="1">
      <c r="B16" s="274">
        <v>1</v>
      </c>
      <c r="C16" s="306">
        <f>'OZ-c'!C16</f>
        <v>0</v>
      </c>
      <c r="D16" s="236"/>
      <c r="E16" s="236"/>
      <c r="F16" s="239" t="e">
        <f aca="true" t="shared" si="1" ref="F16:F50">(ABS(D16)+ABS(E16))/$L15*M16</f>
        <v>#DIV/0!</v>
      </c>
      <c r="G16" s="271" t="e">
        <f aca="true" t="shared" si="2" ref="G16:G50">(ABS(D16)+ABS(E16))/$L15*N16</f>
        <v>#DIV/0!</v>
      </c>
      <c r="H16" s="239" t="e">
        <f>(ABS(D16)+ABS(E16))/$J$10*O16</f>
        <v>#DIV/0!</v>
      </c>
      <c r="I16" s="239" t="e">
        <f>((D16)+(E16))/$J$10*O16</f>
        <v>#DIV/0!</v>
      </c>
      <c r="J16" s="238">
        <f aca="true" t="shared" si="3" ref="J16:J50">D16+E16</f>
        <v>0</v>
      </c>
      <c r="K16" s="237" t="e">
        <f aca="true" t="shared" si="4" ref="K16:K50">J16/$J$10</f>
        <v>#DIV/0!</v>
      </c>
      <c r="L16" s="328">
        <f>IF(C16='Typy změn'!$A$3,L15+J16,L15)</f>
        <v>0</v>
      </c>
      <c r="M16" s="324">
        <f>'OZ-c'!M16</f>
        <v>0</v>
      </c>
      <c r="N16" s="324">
        <f>'OZ-c'!N16</f>
        <v>0</v>
      </c>
      <c r="O16" s="249">
        <f>'OZ-c'!O16</f>
        <v>0</v>
      </c>
      <c r="P16" s="260">
        <f>IF(AND(C16='Typy změn'!A$9,D16&gt;ABS(E16)),1,0)</f>
        <v>0</v>
      </c>
      <c r="Q16" s="260">
        <f>'OZ-c'!Q16</f>
        <v>0</v>
      </c>
      <c r="R16" s="328"/>
      <c r="S16" s="222"/>
    </row>
    <row r="17" spans="2:18" s="175" customFormat="1" ht="19.5" customHeight="1">
      <c r="B17" s="274">
        <v>2</v>
      </c>
      <c r="C17" s="306">
        <f>'OZ-c'!C17</f>
        <v>0</v>
      </c>
      <c r="D17" s="236"/>
      <c r="E17" s="236"/>
      <c r="F17" s="271" t="e">
        <f t="shared" si="1"/>
        <v>#DIV/0!</v>
      </c>
      <c r="G17" s="271" t="e">
        <f t="shared" si="2"/>
        <v>#DIV/0!</v>
      </c>
      <c r="H17" s="239" t="e">
        <f>(ABS(D17)+ABS(E17))/$L16*O17</f>
        <v>#DIV/0!</v>
      </c>
      <c r="I17" s="239" t="e">
        <f>((D17)+(E17))/$L16*Q17</f>
        <v>#DIV/0!</v>
      </c>
      <c r="J17" s="176">
        <f t="shared" si="3"/>
        <v>0</v>
      </c>
      <c r="K17" s="177" t="e">
        <f t="shared" si="4"/>
        <v>#DIV/0!</v>
      </c>
      <c r="L17" s="328">
        <f>IF(C17='Typy změn'!$A$3,L16+J17,L16)</f>
        <v>0</v>
      </c>
      <c r="M17" s="324">
        <f>'OZ-c'!M17</f>
        <v>0</v>
      </c>
      <c r="N17" s="324">
        <f>'OZ-c'!N17</f>
        <v>0</v>
      </c>
      <c r="O17" s="249">
        <f>'OZ-c'!O17</f>
        <v>0</v>
      </c>
      <c r="P17" s="260">
        <f>IF(AND(C17='Typy změn'!A$9,D17&gt;ABS(E17)),1,0)</f>
        <v>0</v>
      </c>
      <c r="Q17" s="260">
        <f>'OZ-c'!Q17</f>
        <v>0</v>
      </c>
      <c r="R17" s="328"/>
    </row>
    <row r="18" spans="2:18" s="175" customFormat="1" ht="19.5" customHeight="1">
      <c r="B18" s="274">
        <v>3</v>
      </c>
      <c r="C18" s="306">
        <f>'OZ-c'!C18</f>
        <v>0</v>
      </c>
      <c r="D18" s="236"/>
      <c r="E18" s="236"/>
      <c r="F18" s="271" t="e">
        <f t="shared" si="1"/>
        <v>#DIV/0!</v>
      </c>
      <c r="G18" s="271" t="e">
        <f t="shared" si="2"/>
        <v>#DIV/0!</v>
      </c>
      <c r="H18" s="239" t="e">
        <f aca="true" t="shared" si="5" ref="H18:H50">(ABS(D18)+ABS(E18))/$J$10*O18</f>
        <v>#DIV/0!</v>
      </c>
      <c r="I18" s="239" t="e">
        <f aca="true" t="shared" si="6" ref="I18:I50">((D18)+(E18))/$J$10*O18</f>
        <v>#DIV/0!</v>
      </c>
      <c r="J18" s="176">
        <f t="shared" si="3"/>
        <v>0</v>
      </c>
      <c r="K18" s="177" t="e">
        <f t="shared" si="4"/>
        <v>#DIV/0!</v>
      </c>
      <c r="L18" s="328">
        <f>IF(C18='Typy změn'!$A$3,L17+J18,L17)</f>
        <v>0</v>
      </c>
      <c r="M18" s="324">
        <f>'OZ-c'!M18</f>
        <v>0</v>
      </c>
      <c r="N18" s="324">
        <f>'OZ-c'!N18</f>
        <v>0</v>
      </c>
      <c r="O18" s="249">
        <f>'OZ-c'!O18</f>
        <v>0</v>
      </c>
      <c r="P18" s="260">
        <f>IF(AND(C18='Typy změn'!A$9,D18&gt;ABS(E18)),1,0)</f>
        <v>0</v>
      </c>
      <c r="Q18" s="260">
        <f>'OZ-c'!Q18</f>
        <v>0</v>
      </c>
      <c r="R18" s="328"/>
    </row>
    <row r="19" spans="2:18" s="175" customFormat="1" ht="19.5" customHeight="1">
      <c r="B19" s="274">
        <v>4</v>
      </c>
      <c r="C19" s="306">
        <f>'OZ-c'!C19</f>
        <v>0</v>
      </c>
      <c r="D19" s="236"/>
      <c r="E19" s="236"/>
      <c r="F19" s="271" t="e">
        <f t="shared" si="1"/>
        <v>#DIV/0!</v>
      </c>
      <c r="G19" s="271" t="e">
        <f t="shared" si="2"/>
        <v>#DIV/0!</v>
      </c>
      <c r="H19" s="239" t="e">
        <f t="shared" si="5"/>
        <v>#DIV/0!</v>
      </c>
      <c r="I19" s="239" t="e">
        <f t="shared" si="6"/>
        <v>#DIV/0!</v>
      </c>
      <c r="J19" s="176">
        <f t="shared" si="3"/>
        <v>0</v>
      </c>
      <c r="K19" s="177" t="e">
        <f t="shared" si="4"/>
        <v>#DIV/0!</v>
      </c>
      <c r="L19" s="328">
        <f>IF(C19='Typy změn'!$A$3,L18+J19,L18)</f>
        <v>0</v>
      </c>
      <c r="M19" s="324">
        <f>'OZ-c'!M19</f>
        <v>0</v>
      </c>
      <c r="N19" s="324">
        <f>'OZ-c'!N19</f>
        <v>0</v>
      </c>
      <c r="O19" s="249">
        <f>'OZ-c'!O19</f>
        <v>0</v>
      </c>
      <c r="P19" s="260">
        <f>IF(AND(C19='Typy změn'!A$9,D19&gt;ABS(E19)),1,0)</f>
        <v>0</v>
      </c>
      <c r="Q19" s="260">
        <f>'OZ-c'!Q19</f>
        <v>0</v>
      </c>
      <c r="R19" s="328"/>
    </row>
    <row r="20" spans="2:18" s="175" customFormat="1" ht="19.5" customHeight="1">
      <c r="B20" s="274">
        <v>5</v>
      </c>
      <c r="C20" s="306">
        <f>'OZ-c'!C20</f>
        <v>0</v>
      </c>
      <c r="D20" s="236"/>
      <c r="E20" s="236"/>
      <c r="F20" s="271" t="e">
        <f t="shared" si="1"/>
        <v>#DIV/0!</v>
      </c>
      <c r="G20" s="271" t="e">
        <f t="shared" si="2"/>
        <v>#DIV/0!</v>
      </c>
      <c r="H20" s="239" t="e">
        <f t="shared" si="5"/>
        <v>#DIV/0!</v>
      </c>
      <c r="I20" s="239" t="e">
        <f t="shared" si="6"/>
        <v>#DIV/0!</v>
      </c>
      <c r="J20" s="176">
        <f t="shared" si="3"/>
        <v>0</v>
      </c>
      <c r="K20" s="177" t="e">
        <f t="shared" si="4"/>
        <v>#DIV/0!</v>
      </c>
      <c r="L20" s="328">
        <f>IF(C20='Typy změn'!$A$3,L19+J20,L19)</f>
        <v>0</v>
      </c>
      <c r="M20" s="324">
        <f>'OZ-c'!M20</f>
        <v>0</v>
      </c>
      <c r="N20" s="324">
        <f>'OZ-c'!N20</f>
        <v>0</v>
      </c>
      <c r="O20" s="249">
        <f>'OZ-c'!O20</f>
        <v>0</v>
      </c>
      <c r="P20" s="260">
        <f>IF(AND(C20='Typy změn'!A$9,D20&gt;ABS(E20)),1,0)</f>
        <v>0</v>
      </c>
      <c r="Q20" s="260">
        <f>'OZ-c'!Q20</f>
        <v>0</v>
      </c>
      <c r="R20" s="328"/>
    </row>
    <row r="21" spans="2:18" s="175" customFormat="1" ht="19.5" customHeight="1">
      <c r="B21" s="274">
        <v>6</v>
      </c>
      <c r="C21" s="306">
        <f>'OZ-c'!C21</f>
        <v>0</v>
      </c>
      <c r="D21" s="236"/>
      <c r="E21" s="236"/>
      <c r="F21" s="271" t="e">
        <f t="shared" si="1"/>
        <v>#DIV/0!</v>
      </c>
      <c r="G21" s="271" t="e">
        <f t="shared" si="2"/>
        <v>#DIV/0!</v>
      </c>
      <c r="H21" s="239" t="e">
        <f t="shared" si="5"/>
        <v>#DIV/0!</v>
      </c>
      <c r="I21" s="239" t="e">
        <f t="shared" si="6"/>
        <v>#DIV/0!</v>
      </c>
      <c r="J21" s="176">
        <f t="shared" si="3"/>
        <v>0</v>
      </c>
      <c r="K21" s="177" t="e">
        <f t="shared" si="4"/>
        <v>#DIV/0!</v>
      </c>
      <c r="L21" s="328">
        <f>IF(C21='Typy změn'!$A$3,L20+J21,L20)</f>
        <v>0</v>
      </c>
      <c r="M21" s="324">
        <f>'OZ-c'!M21</f>
        <v>0</v>
      </c>
      <c r="N21" s="324">
        <f>'OZ-c'!N21</f>
        <v>0</v>
      </c>
      <c r="O21" s="249">
        <f>'OZ-c'!O21</f>
        <v>0</v>
      </c>
      <c r="P21" s="260">
        <f>IF(AND(C21='Typy změn'!A$9,D21&gt;ABS(E21)),1,0)</f>
        <v>0</v>
      </c>
      <c r="Q21" s="260">
        <f>'OZ-c'!Q21</f>
        <v>0</v>
      </c>
      <c r="R21" s="328"/>
    </row>
    <row r="22" spans="2:18" s="175" customFormat="1" ht="19.5" customHeight="1">
      <c r="B22" s="274">
        <v>7</v>
      </c>
      <c r="C22" s="306">
        <f>'OZ-c'!C22</f>
        <v>0</v>
      </c>
      <c r="D22" s="236"/>
      <c r="E22" s="236"/>
      <c r="F22" s="271" t="e">
        <f t="shared" si="1"/>
        <v>#DIV/0!</v>
      </c>
      <c r="G22" s="271" t="e">
        <f t="shared" si="2"/>
        <v>#DIV/0!</v>
      </c>
      <c r="H22" s="239" t="e">
        <f t="shared" si="5"/>
        <v>#DIV/0!</v>
      </c>
      <c r="I22" s="239" t="e">
        <f t="shared" si="6"/>
        <v>#DIV/0!</v>
      </c>
      <c r="J22" s="176">
        <f t="shared" si="3"/>
        <v>0</v>
      </c>
      <c r="K22" s="177" t="e">
        <f t="shared" si="4"/>
        <v>#DIV/0!</v>
      </c>
      <c r="L22" s="328">
        <f>IF(C22='Typy změn'!$A$3,L21+J22,L21)</f>
        <v>0</v>
      </c>
      <c r="M22" s="324">
        <f>'OZ-c'!M22</f>
        <v>0</v>
      </c>
      <c r="N22" s="324">
        <f>'OZ-c'!N22</f>
        <v>0</v>
      </c>
      <c r="O22" s="249">
        <f>'OZ-c'!O22</f>
        <v>0</v>
      </c>
      <c r="P22" s="249">
        <f>IF(AND(C22='Typy změn'!A$9,D22&gt;ABS(E22)),1,0)</f>
        <v>0</v>
      </c>
      <c r="Q22" s="249">
        <f>'OZ-c'!Q22</f>
        <v>0</v>
      </c>
      <c r="R22" s="328"/>
    </row>
    <row r="23" spans="2:18" s="175" customFormat="1" ht="19.5" customHeight="1">
      <c r="B23" s="274">
        <v>8</v>
      </c>
      <c r="C23" s="306">
        <f>'OZ-c'!C23</f>
        <v>0</v>
      </c>
      <c r="D23" s="236"/>
      <c r="E23" s="236"/>
      <c r="F23" s="271" t="e">
        <f t="shared" si="1"/>
        <v>#DIV/0!</v>
      </c>
      <c r="G23" s="271" t="e">
        <f t="shared" si="2"/>
        <v>#DIV/0!</v>
      </c>
      <c r="H23" s="239" t="e">
        <f t="shared" si="5"/>
        <v>#DIV/0!</v>
      </c>
      <c r="I23" s="239" t="e">
        <f t="shared" si="6"/>
        <v>#DIV/0!</v>
      </c>
      <c r="J23" s="176">
        <f t="shared" si="3"/>
        <v>0</v>
      </c>
      <c r="K23" s="177" t="e">
        <f t="shared" si="4"/>
        <v>#DIV/0!</v>
      </c>
      <c r="L23" s="328">
        <f>IF(C23='Typy změn'!$A$3,L22+J23,L22)</f>
        <v>0</v>
      </c>
      <c r="M23" s="324">
        <f>'OZ-c'!M23</f>
        <v>0</v>
      </c>
      <c r="N23" s="324">
        <f>'OZ-c'!N23</f>
        <v>0</v>
      </c>
      <c r="O23" s="249">
        <f>'OZ-c'!O23</f>
        <v>0</v>
      </c>
      <c r="P23" s="249">
        <f>IF(AND(C23='Typy změn'!A$9,D23&gt;ABS(E23)),1,0)</f>
        <v>0</v>
      </c>
      <c r="Q23" s="249">
        <f>'OZ-c'!Q23</f>
        <v>0</v>
      </c>
      <c r="R23" s="328"/>
    </row>
    <row r="24" spans="2:18" s="175" customFormat="1" ht="19.5" customHeight="1">
      <c r="B24" s="274">
        <v>9</v>
      </c>
      <c r="C24" s="306">
        <f>'OZ-c'!C24</f>
        <v>0</v>
      </c>
      <c r="D24" s="236"/>
      <c r="E24" s="236"/>
      <c r="F24" s="271" t="e">
        <f t="shared" si="1"/>
        <v>#DIV/0!</v>
      </c>
      <c r="G24" s="271" t="e">
        <f t="shared" si="2"/>
        <v>#DIV/0!</v>
      </c>
      <c r="H24" s="239" t="e">
        <f t="shared" si="5"/>
        <v>#DIV/0!</v>
      </c>
      <c r="I24" s="239" t="e">
        <f t="shared" si="6"/>
        <v>#DIV/0!</v>
      </c>
      <c r="J24" s="176">
        <f t="shared" si="3"/>
        <v>0</v>
      </c>
      <c r="K24" s="177" t="e">
        <f t="shared" si="4"/>
        <v>#DIV/0!</v>
      </c>
      <c r="L24" s="328">
        <f>IF(C24='Typy změn'!$A$3,L23+J24,L23)</f>
        <v>0</v>
      </c>
      <c r="M24" s="324">
        <f>'OZ-c'!M24</f>
        <v>0</v>
      </c>
      <c r="N24" s="324">
        <f>'OZ-c'!N24</f>
        <v>0</v>
      </c>
      <c r="O24" s="249">
        <f>'OZ-c'!O24</f>
        <v>0</v>
      </c>
      <c r="P24" s="249">
        <f>IF(AND(C24='Typy změn'!A$9,D24&gt;ABS(E24)),1,0)</f>
        <v>0</v>
      </c>
      <c r="Q24" s="249">
        <f>'OZ-c'!Q24</f>
        <v>0</v>
      </c>
      <c r="R24" s="328"/>
    </row>
    <row r="25" spans="2:18" s="175" customFormat="1" ht="19.5" customHeight="1">
      <c r="B25" s="274">
        <v>10</v>
      </c>
      <c r="C25" s="306">
        <f>'OZ-c'!C25</f>
        <v>0</v>
      </c>
      <c r="D25" s="236"/>
      <c r="E25" s="236"/>
      <c r="F25" s="271" t="e">
        <f t="shared" si="1"/>
        <v>#DIV/0!</v>
      </c>
      <c r="G25" s="271" t="e">
        <f t="shared" si="2"/>
        <v>#DIV/0!</v>
      </c>
      <c r="H25" s="239" t="e">
        <f t="shared" si="5"/>
        <v>#DIV/0!</v>
      </c>
      <c r="I25" s="239" t="e">
        <f t="shared" si="6"/>
        <v>#DIV/0!</v>
      </c>
      <c r="J25" s="176">
        <f t="shared" si="3"/>
        <v>0</v>
      </c>
      <c r="K25" s="177" t="e">
        <f t="shared" si="4"/>
        <v>#DIV/0!</v>
      </c>
      <c r="L25" s="328">
        <f>IF(C25='Typy změn'!$A$3,L24+J25,L24)</f>
        <v>0</v>
      </c>
      <c r="M25" s="324">
        <f>'OZ-c'!M25</f>
        <v>0</v>
      </c>
      <c r="N25" s="324">
        <f>'OZ-c'!N25</f>
        <v>0</v>
      </c>
      <c r="O25" s="249">
        <f>'OZ-c'!O25</f>
        <v>0</v>
      </c>
      <c r="P25" s="249">
        <f>IF(AND(C25='Typy změn'!A$9,D25&gt;ABS(E25)),1,0)</f>
        <v>0</v>
      </c>
      <c r="Q25" s="249">
        <f>'OZ-c'!Q25</f>
        <v>0</v>
      </c>
      <c r="R25" s="328"/>
    </row>
    <row r="26" spans="2:18" s="175" customFormat="1" ht="19.5" customHeight="1">
      <c r="B26" s="274">
        <v>11</v>
      </c>
      <c r="C26" s="306">
        <f>'OZ-c'!C26</f>
        <v>0</v>
      </c>
      <c r="D26" s="236"/>
      <c r="E26" s="236"/>
      <c r="F26" s="271" t="e">
        <f t="shared" si="1"/>
        <v>#DIV/0!</v>
      </c>
      <c r="G26" s="271" t="e">
        <f t="shared" si="2"/>
        <v>#DIV/0!</v>
      </c>
      <c r="H26" s="239" t="e">
        <f t="shared" si="5"/>
        <v>#DIV/0!</v>
      </c>
      <c r="I26" s="239" t="e">
        <f t="shared" si="6"/>
        <v>#DIV/0!</v>
      </c>
      <c r="J26" s="176">
        <f t="shared" si="3"/>
        <v>0</v>
      </c>
      <c r="K26" s="177" t="e">
        <f t="shared" si="4"/>
        <v>#DIV/0!</v>
      </c>
      <c r="L26" s="328">
        <f>IF(C26='Typy změn'!$A$3,L25+J26,L25)</f>
        <v>0</v>
      </c>
      <c r="M26" s="324">
        <f>'OZ-c'!M26</f>
        <v>0</v>
      </c>
      <c r="N26" s="324">
        <f>'OZ-c'!N26</f>
        <v>0</v>
      </c>
      <c r="O26" s="249">
        <f>'OZ-c'!O26</f>
        <v>0</v>
      </c>
      <c r="P26" s="249">
        <f>IF(AND(C26='Typy změn'!A$9,D26&gt;ABS(E26)),1,0)</f>
        <v>0</v>
      </c>
      <c r="Q26" s="249">
        <f>'OZ-c'!Q26</f>
        <v>0</v>
      </c>
      <c r="R26" s="328"/>
    </row>
    <row r="27" spans="2:18" s="175" customFormat="1" ht="19.5" customHeight="1">
      <c r="B27" s="274">
        <v>12</v>
      </c>
      <c r="C27" s="306">
        <f>'OZ-c'!C27</f>
        <v>0</v>
      </c>
      <c r="D27" s="236"/>
      <c r="E27" s="236"/>
      <c r="F27" s="271" t="e">
        <f t="shared" si="1"/>
        <v>#DIV/0!</v>
      </c>
      <c r="G27" s="271" t="e">
        <f t="shared" si="2"/>
        <v>#DIV/0!</v>
      </c>
      <c r="H27" s="239" t="e">
        <f t="shared" si="5"/>
        <v>#DIV/0!</v>
      </c>
      <c r="I27" s="239" t="e">
        <f t="shared" si="6"/>
        <v>#DIV/0!</v>
      </c>
      <c r="J27" s="176">
        <f t="shared" si="3"/>
        <v>0</v>
      </c>
      <c r="K27" s="177" t="e">
        <f t="shared" si="4"/>
        <v>#DIV/0!</v>
      </c>
      <c r="L27" s="328">
        <f>IF(C27='Typy změn'!$A$3,L26+J27,L26)</f>
        <v>0</v>
      </c>
      <c r="M27" s="324">
        <f>'OZ-c'!M27</f>
        <v>0</v>
      </c>
      <c r="N27" s="324">
        <f>'OZ-c'!N27</f>
        <v>0</v>
      </c>
      <c r="O27" s="249">
        <f>'OZ-c'!O27</f>
        <v>0</v>
      </c>
      <c r="P27" s="249">
        <f>IF(AND(C27='Typy změn'!A$9,D27&gt;ABS(E27)),1,0)</f>
        <v>0</v>
      </c>
      <c r="Q27" s="249">
        <f>'OZ-c'!Q27</f>
        <v>0</v>
      </c>
      <c r="R27" s="328"/>
    </row>
    <row r="28" spans="2:18" s="175" customFormat="1" ht="19.5" customHeight="1">
      <c r="B28" s="274">
        <v>13</v>
      </c>
      <c r="C28" s="306">
        <f>'OZ-c'!C28</f>
        <v>0</v>
      </c>
      <c r="D28" s="236"/>
      <c r="E28" s="236"/>
      <c r="F28" s="271" t="e">
        <f t="shared" si="1"/>
        <v>#DIV/0!</v>
      </c>
      <c r="G28" s="271" t="e">
        <f t="shared" si="2"/>
        <v>#DIV/0!</v>
      </c>
      <c r="H28" s="239" t="e">
        <f t="shared" si="5"/>
        <v>#DIV/0!</v>
      </c>
      <c r="I28" s="239" t="e">
        <f t="shared" si="6"/>
        <v>#DIV/0!</v>
      </c>
      <c r="J28" s="176">
        <f t="shared" si="3"/>
        <v>0</v>
      </c>
      <c r="K28" s="177" t="e">
        <f t="shared" si="4"/>
        <v>#DIV/0!</v>
      </c>
      <c r="L28" s="328">
        <f>IF(C28='Typy změn'!$A$3,L27+J28,L27)</f>
        <v>0</v>
      </c>
      <c r="M28" s="324">
        <f>'OZ-c'!M28</f>
        <v>0</v>
      </c>
      <c r="N28" s="324">
        <f>'OZ-c'!N28</f>
        <v>0</v>
      </c>
      <c r="O28" s="249">
        <f>'OZ-c'!O28</f>
        <v>0</v>
      </c>
      <c r="P28" s="249">
        <f>IF(AND(C28='Typy změn'!A$9,D28&gt;ABS(E28)),1,0)</f>
        <v>0</v>
      </c>
      <c r="Q28" s="249">
        <f>'OZ-c'!Q28</f>
        <v>0</v>
      </c>
      <c r="R28" s="328"/>
    </row>
    <row r="29" spans="2:18" s="175" customFormat="1" ht="19.5" customHeight="1">
      <c r="B29" s="274">
        <v>14</v>
      </c>
      <c r="C29" s="306">
        <f>'OZ-c'!C29</f>
        <v>0</v>
      </c>
      <c r="D29" s="236"/>
      <c r="E29" s="236"/>
      <c r="F29" s="271" t="e">
        <f t="shared" si="1"/>
        <v>#DIV/0!</v>
      </c>
      <c r="G29" s="271" t="e">
        <f t="shared" si="2"/>
        <v>#DIV/0!</v>
      </c>
      <c r="H29" s="239" t="e">
        <f t="shared" si="5"/>
        <v>#DIV/0!</v>
      </c>
      <c r="I29" s="239" t="e">
        <f t="shared" si="6"/>
        <v>#DIV/0!</v>
      </c>
      <c r="J29" s="176">
        <f t="shared" si="3"/>
        <v>0</v>
      </c>
      <c r="K29" s="177" t="e">
        <f t="shared" si="4"/>
        <v>#DIV/0!</v>
      </c>
      <c r="L29" s="328">
        <f>IF(C29='Typy změn'!$A$3,L28+J29,L28)</f>
        <v>0</v>
      </c>
      <c r="M29" s="324">
        <f>'OZ-c'!M29</f>
        <v>0</v>
      </c>
      <c r="N29" s="324">
        <f>'OZ-c'!N29</f>
        <v>0</v>
      </c>
      <c r="O29" s="249">
        <f>'OZ-c'!O29</f>
        <v>0</v>
      </c>
      <c r="P29" s="249">
        <f>IF(AND(C29='Typy změn'!A$9,D29&gt;ABS(E29)),1,0)</f>
        <v>0</v>
      </c>
      <c r="Q29" s="249">
        <f>'OZ-c'!Q29</f>
        <v>0</v>
      </c>
      <c r="R29" s="328"/>
    </row>
    <row r="30" spans="2:18" s="175" customFormat="1" ht="19.5" customHeight="1" thickBot="1">
      <c r="B30" s="275">
        <v>15</v>
      </c>
      <c r="C30" s="307">
        <f>'OZ-c'!C30</f>
        <v>0</v>
      </c>
      <c r="D30" s="337"/>
      <c r="E30" s="337"/>
      <c r="F30" s="272" t="e">
        <f t="shared" si="1"/>
        <v>#DIV/0!</v>
      </c>
      <c r="G30" s="273" t="e">
        <f t="shared" si="2"/>
        <v>#DIV/0!</v>
      </c>
      <c r="H30" s="251" t="e">
        <f t="shared" si="5"/>
        <v>#DIV/0!</v>
      </c>
      <c r="I30" s="251" t="e">
        <f t="shared" si="6"/>
        <v>#DIV/0!</v>
      </c>
      <c r="J30" s="178">
        <f t="shared" si="3"/>
        <v>0</v>
      </c>
      <c r="K30" s="179" t="e">
        <f t="shared" si="4"/>
        <v>#DIV/0!</v>
      </c>
      <c r="L30" s="328">
        <f>IF(C30='Typy změn'!$A$3,L29+J30,L29)</f>
        <v>0</v>
      </c>
      <c r="M30" s="325">
        <f>'OZ-c'!M30</f>
        <v>0</v>
      </c>
      <c r="N30" s="325">
        <f>'OZ-c'!N30</f>
        <v>0</v>
      </c>
      <c r="O30" s="250">
        <f>'OZ-c'!O30</f>
        <v>0</v>
      </c>
      <c r="P30" s="250">
        <f>IF(AND(C30='Typy změn'!A$9,D30&gt;ABS(E30)),1,0)</f>
        <v>0</v>
      </c>
      <c r="Q30" s="250">
        <f>'OZ-c'!Q30</f>
        <v>0</v>
      </c>
      <c r="R30" s="328"/>
    </row>
    <row r="31" spans="2:18" s="175" customFormat="1" ht="19.5" customHeight="1" hidden="1" outlineLevel="1">
      <c r="B31" s="281">
        <v>16</v>
      </c>
      <c r="C31" s="308">
        <f>'OZ-c'!C31</f>
        <v>0</v>
      </c>
      <c r="D31" s="256"/>
      <c r="E31" s="256"/>
      <c r="F31" s="282" t="e">
        <f t="shared" si="1"/>
        <v>#DIV/0!</v>
      </c>
      <c r="G31" s="282" t="e">
        <f t="shared" si="2"/>
        <v>#DIV/0!</v>
      </c>
      <c r="H31" s="253" t="e">
        <f t="shared" si="5"/>
        <v>#DIV/0!</v>
      </c>
      <c r="I31" s="253" t="e">
        <f t="shared" si="6"/>
        <v>#DIV/0!</v>
      </c>
      <c r="J31" s="254">
        <f t="shared" si="3"/>
        <v>0</v>
      </c>
      <c r="K31" s="255" t="e">
        <f t="shared" si="4"/>
        <v>#DIV/0!</v>
      </c>
      <c r="L31" s="328">
        <f>IF(C31='Typy změn'!$A$3,L30+J31,L30)</f>
        <v>0</v>
      </c>
      <c r="M31" s="326">
        <f>'OZ-c'!M31</f>
        <v>0</v>
      </c>
      <c r="N31" s="326">
        <f>'OZ-c'!N31</f>
        <v>0</v>
      </c>
      <c r="O31" s="252">
        <f>'OZ-c'!O31</f>
        <v>0</v>
      </c>
      <c r="P31" s="252">
        <f>IF(AND(C31='Typy změn'!A$9,D31&gt;ABS(E31)),1,0)</f>
        <v>0</v>
      </c>
      <c r="Q31" s="252">
        <f>'OZ-c'!Q31</f>
        <v>0</v>
      </c>
      <c r="R31" s="328"/>
    </row>
    <row r="32" spans="2:18" s="175" customFormat="1" ht="19.5" customHeight="1" hidden="1" outlineLevel="1">
      <c r="B32" s="274">
        <v>17</v>
      </c>
      <c r="C32" s="306">
        <f>'OZ-c'!C32</f>
        <v>0</v>
      </c>
      <c r="D32" s="236"/>
      <c r="E32" s="236"/>
      <c r="F32" s="271" t="e">
        <f t="shared" si="1"/>
        <v>#DIV/0!</v>
      </c>
      <c r="G32" s="271" t="e">
        <f t="shared" si="2"/>
        <v>#DIV/0!</v>
      </c>
      <c r="H32" s="239" t="e">
        <f t="shared" si="5"/>
        <v>#DIV/0!</v>
      </c>
      <c r="I32" s="239" t="e">
        <f t="shared" si="6"/>
        <v>#DIV/0!</v>
      </c>
      <c r="J32" s="176">
        <f t="shared" si="3"/>
        <v>0</v>
      </c>
      <c r="K32" s="177" t="e">
        <f t="shared" si="4"/>
        <v>#DIV/0!</v>
      </c>
      <c r="L32" s="328">
        <f>IF(C32='Typy změn'!$A$3,L31+J32,L31)</f>
        <v>0</v>
      </c>
      <c r="M32" s="324">
        <f>'OZ-c'!M32</f>
        <v>0</v>
      </c>
      <c r="N32" s="324">
        <f>'OZ-c'!N32</f>
        <v>0</v>
      </c>
      <c r="O32" s="249">
        <f>'OZ-c'!O32</f>
        <v>0</v>
      </c>
      <c r="P32" s="249">
        <f>IF(AND(C32='Typy změn'!A$9,D32&gt;ABS(E32)),1,0)</f>
        <v>0</v>
      </c>
      <c r="Q32" s="249">
        <f>'OZ-c'!Q32</f>
        <v>0</v>
      </c>
      <c r="R32" s="328"/>
    </row>
    <row r="33" spans="2:18" s="175" customFormat="1" ht="19.5" customHeight="1" hidden="1" outlineLevel="1">
      <c r="B33" s="274">
        <v>18</v>
      </c>
      <c r="C33" s="306">
        <f>'OZ-c'!C33</f>
        <v>0</v>
      </c>
      <c r="D33" s="236"/>
      <c r="E33" s="236"/>
      <c r="F33" s="271" t="e">
        <f t="shared" si="1"/>
        <v>#DIV/0!</v>
      </c>
      <c r="G33" s="271" t="e">
        <f t="shared" si="2"/>
        <v>#DIV/0!</v>
      </c>
      <c r="H33" s="239" t="e">
        <f t="shared" si="5"/>
        <v>#DIV/0!</v>
      </c>
      <c r="I33" s="239" t="e">
        <f t="shared" si="6"/>
        <v>#DIV/0!</v>
      </c>
      <c r="J33" s="176">
        <f t="shared" si="3"/>
        <v>0</v>
      </c>
      <c r="K33" s="177" t="e">
        <f t="shared" si="4"/>
        <v>#DIV/0!</v>
      </c>
      <c r="L33" s="328">
        <f>IF(C33='Typy změn'!$A$3,L32+J33,L32)</f>
        <v>0</v>
      </c>
      <c r="M33" s="324">
        <f>'OZ-c'!M33</f>
        <v>0</v>
      </c>
      <c r="N33" s="324">
        <f>'OZ-c'!N33</f>
        <v>0</v>
      </c>
      <c r="O33" s="249">
        <f>'OZ-c'!O33</f>
        <v>0</v>
      </c>
      <c r="P33" s="249">
        <f>IF(AND(C33='Typy změn'!A$9,D33&gt;ABS(E33)),1,0)</f>
        <v>0</v>
      </c>
      <c r="Q33" s="249">
        <f>'OZ-c'!Q33</f>
        <v>0</v>
      </c>
      <c r="R33" s="328"/>
    </row>
    <row r="34" spans="2:18" s="175" customFormat="1" ht="19.5" customHeight="1" hidden="1" outlineLevel="1">
      <c r="B34" s="274">
        <v>19</v>
      </c>
      <c r="C34" s="306">
        <f>'OZ-c'!C34</f>
        <v>0</v>
      </c>
      <c r="D34" s="236"/>
      <c r="E34" s="236"/>
      <c r="F34" s="271" t="e">
        <f t="shared" si="1"/>
        <v>#DIV/0!</v>
      </c>
      <c r="G34" s="271" t="e">
        <f t="shared" si="2"/>
        <v>#DIV/0!</v>
      </c>
      <c r="H34" s="239" t="e">
        <f t="shared" si="5"/>
        <v>#DIV/0!</v>
      </c>
      <c r="I34" s="239" t="e">
        <f t="shared" si="6"/>
        <v>#DIV/0!</v>
      </c>
      <c r="J34" s="176">
        <f t="shared" si="3"/>
        <v>0</v>
      </c>
      <c r="K34" s="177" t="e">
        <f t="shared" si="4"/>
        <v>#DIV/0!</v>
      </c>
      <c r="L34" s="328">
        <f>IF(C34='Typy změn'!$A$3,L33+J34,L33)</f>
        <v>0</v>
      </c>
      <c r="M34" s="324">
        <f>'OZ-c'!M34</f>
        <v>0</v>
      </c>
      <c r="N34" s="324">
        <f>'OZ-c'!N34</f>
        <v>0</v>
      </c>
      <c r="O34" s="249">
        <f>'OZ-c'!O34</f>
        <v>0</v>
      </c>
      <c r="P34" s="249">
        <f>IF(AND(C34='Typy změn'!A$9,D34&gt;ABS(E34)),1,0)</f>
        <v>0</v>
      </c>
      <c r="Q34" s="249">
        <f>'OZ-c'!Q34</f>
        <v>0</v>
      </c>
      <c r="R34" s="328"/>
    </row>
    <row r="35" spans="2:18" s="175" customFormat="1" ht="19.5" customHeight="1" hidden="1" outlineLevel="1">
      <c r="B35" s="274">
        <v>20</v>
      </c>
      <c r="C35" s="306">
        <f>'OZ-c'!C35</f>
        <v>0</v>
      </c>
      <c r="D35" s="236"/>
      <c r="E35" s="236"/>
      <c r="F35" s="271" t="e">
        <f t="shared" si="1"/>
        <v>#DIV/0!</v>
      </c>
      <c r="G35" s="271" t="e">
        <f t="shared" si="2"/>
        <v>#DIV/0!</v>
      </c>
      <c r="H35" s="239" t="e">
        <f t="shared" si="5"/>
        <v>#DIV/0!</v>
      </c>
      <c r="I35" s="239" t="e">
        <f t="shared" si="6"/>
        <v>#DIV/0!</v>
      </c>
      <c r="J35" s="176">
        <f t="shared" si="3"/>
        <v>0</v>
      </c>
      <c r="K35" s="177" t="e">
        <f t="shared" si="4"/>
        <v>#DIV/0!</v>
      </c>
      <c r="L35" s="328">
        <f>IF(C35='Typy změn'!$A$3,L34+J35,L34)</f>
        <v>0</v>
      </c>
      <c r="M35" s="324">
        <f>'OZ-c'!M35</f>
        <v>0</v>
      </c>
      <c r="N35" s="324">
        <f>'OZ-c'!N35</f>
        <v>0</v>
      </c>
      <c r="O35" s="249">
        <f>'OZ-c'!O35</f>
        <v>0</v>
      </c>
      <c r="P35" s="249">
        <f>IF(AND(C35='Typy změn'!A$9,D35&gt;ABS(E35)),1,0)</f>
        <v>0</v>
      </c>
      <c r="Q35" s="249">
        <f>'OZ-c'!Q35</f>
        <v>0</v>
      </c>
      <c r="R35" s="328"/>
    </row>
    <row r="36" spans="2:18" s="175" customFormat="1" ht="19.5" customHeight="1" hidden="1" outlineLevel="1">
      <c r="B36" s="274">
        <v>21</v>
      </c>
      <c r="C36" s="306">
        <f>'OZ-c'!C36</f>
        <v>0</v>
      </c>
      <c r="D36" s="236"/>
      <c r="E36" s="236"/>
      <c r="F36" s="271" t="e">
        <f t="shared" si="1"/>
        <v>#DIV/0!</v>
      </c>
      <c r="G36" s="271" t="e">
        <f t="shared" si="2"/>
        <v>#DIV/0!</v>
      </c>
      <c r="H36" s="239" t="e">
        <f t="shared" si="5"/>
        <v>#DIV/0!</v>
      </c>
      <c r="I36" s="239" t="e">
        <f t="shared" si="6"/>
        <v>#DIV/0!</v>
      </c>
      <c r="J36" s="176">
        <f t="shared" si="3"/>
        <v>0</v>
      </c>
      <c r="K36" s="177" t="e">
        <f t="shared" si="4"/>
        <v>#DIV/0!</v>
      </c>
      <c r="L36" s="328">
        <f>IF(C36='Typy změn'!$A$3,L35+J36,L35)</f>
        <v>0</v>
      </c>
      <c r="M36" s="324">
        <f>'OZ-c'!M36</f>
        <v>0</v>
      </c>
      <c r="N36" s="324">
        <f>'OZ-c'!N36</f>
        <v>0</v>
      </c>
      <c r="O36" s="249">
        <f>'OZ-c'!O36</f>
        <v>0</v>
      </c>
      <c r="P36" s="249">
        <f>IF(AND(C36='Typy změn'!A$9,D36&gt;ABS(E36)),1,0)</f>
        <v>0</v>
      </c>
      <c r="Q36" s="249">
        <f>'OZ-c'!Q36</f>
        <v>0</v>
      </c>
      <c r="R36" s="328"/>
    </row>
    <row r="37" spans="2:18" s="175" customFormat="1" ht="19.5" customHeight="1" hidden="1" outlineLevel="1">
      <c r="B37" s="274">
        <v>22</v>
      </c>
      <c r="C37" s="306">
        <f>'OZ-c'!C37</f>
        <v>0</v>
      </c>
      <c r="D37" s="236"/>
      <c r="E37" s="236"/>
      <c r="F37" s="271" t="e">
        <f t="shared" si="1"/>
        <v>#DIV/0!</v>
      </c>
      <c r="G37" s="271" t="e">
        <f t="shared" si="2"/>
        <v>#DIV/0!</v>
      </c>
      <c r="H37" s="239" t="e">
        <f t="shared" si="5"/>
        <v>#DIV/0!</v>
      </c>
      <c r="I37" s="239" t="e">
        <f t="shared" si="6"/>
        <v>#DIV/0!</v>
      </c>
      <c r="J37" s="176">
        <f t="shared" si="3"/>
        <v>0</v>
      </c>
      <c r="K37" s="177" t="e">
        <f t="shared" si="4"/>
        <v>#DIV/0!</v>
      </c>
      <c r="L37" s="328">
        <f>IF(C37='Typy změn'!$A$3,L36+J37,L36)</f>
        <v>0</v>
      </c>
      <c r="M37" s="324">
        <f>'OZ-c'!M37</f>
        <v>0</v>
      </c>
      <c r="N37" s="324">
        <f>'OZ-c'!N37</f>
        <v>0</v>
      </c>
      <c r="O37" s="249">
        <f>'OZ-c'!O37</f>
        <v>0</v>
      </c>
      <c r="P37" s="249">
        <f>IF(AND(C37='Typy změn'!A$9,D37&gt;ABS(E37)),1,0)</f>
        <v>0</v>
      </c>
      <c r="Q37" s="249">
        <f>'OZ-c'!Q37</f>
        <v>0</v>
      </c>
      <c r="R37" s="328"/>
    </row>
    <row r="38" spans="2:18" s="175" customFormat="1" ht="19.5" customHeight="1" hidden="1" outlineLevel="1">
      <c r="B38" s="274">
        <v>23</v>
      </c>
      <c r="C38" s="306">
        <f>'OZ-c'!C38</f>
        <v>0</v>
      </c>
      <c r="D38" s="236"/>
      <c r="E38" s="236"/>
      <c r="F38" s="271" t="e">
        <f t="shared" si="1"/>
        <v>#DIV/0!</v>
      </c>
      <c r="G38" s="271" t="e">
        <f t="shared" si="2"/>
        <v>#DIV/0!</v>
      </c>
      <c r="H38" s="239" t="e">
        <f t="shared" si="5"/>
        <v>#DIV/0!</v>
      </c>
      <c r="I38" s="239" t="e">
        <f t="shared" si="6"/>
        <v>#DIV/0!</v>
      </c>
      <c r="J38" s="176">
        <f t="shared" si="3"/>
        <v>0</v>
      </c>
      <c r="K38" s="177" t="e">
        <f t="shared" si="4"/>
        <v>#DIV/0!</v>
      </c>
      <c r="L38" s="328">
        <f>IF(C38='Typy změn'!$A$3,L37+J38,L37)</f>
        <v>0</v>
      </c>
      <c r="M38" s="324">
        <f>'OZ-c'!M38</f>
        <v>0</v>
      </c>
      <c r="N38" s="324">
        <f>'OZ-c'!N38</f>
        <v>0</v>
      </c>
      <c r="O38" s="249">
        <f>'OZ-c'!O38</f>
        <v>0</v>
      </c>
      <c r="P38" s="249">
        <f>IF(AND(C38='Typy změn'!A$9,D38&gt;ABS(E38)),1,0)</f>
        <v>0</v>
      </c>
      <c r="Q38" s="249">
        <f>'OZ-c'!Q38</f>
        <v>0</v>
      </c>
      <c r="R38" s="328"/>
    </row>
    <row r="39" spans="2:18" s="175" customFormat="1" ht="19.5" customHeight="1" hidden="1" outlineLevel="1">
      <c r="B39" s="274">
        <v>24</v>
      </c>
      <c r="C39" s="306">
        <f>'OZ-c'!C39</f>
        <v>0</v>
      </c>
      <c r="D39" s="236"/>
      <c r="E39" s="236"/>
      <c r="F39" s="271" t="e">
        <f t="shared" si="1"/>
        <v>#DIV/0!</v>
      </c>
      <c r="G39" s="271" t="e">
        <f t="shared" si="2"/>
        <v>#DIV/0!</v>
      </c>
      <c r="H39" s="239" t="e">
        <f t="shared" si="5"/>
        <v>#DIV/0!</v>
      </c>
      <c r="I39" s="239" t="e">
        <f t="shared" si="6"/>
        <v>#DIV/0!</v>
      </c>
      <c r="J39" s="176">
        <f t="shared" si="3"/>
        <v>0</v>
      </c>
      <c r="K39" s="177" t="e">
        <f t="shared" si="4"/>
        <v>#DIV/0!</v>
      </c>
      <c r="L39" s="328">
        <f>IF(C39='Typy změn'!$A$3,L38+J39,L38)</f>
        <v>0</v>
      </c>
      <c r="M39" s="324">
        <f>'OZ-c'!M39</f>
        <v>0</v>
      </c>
      <c r="N39" s="324">
        <f>'OZ-c'!N39</f>
        <v>0</v>
      </c>
      <c r="O39" s="249">
        <f>'OZ-c'!O39</f>
        <v>0</v>
      </c>
      <c r="P39" s="249">
        <f>IF(AND(C39='Typy změn'!A$9,D39&gt;ABS(E39)),1,0)</f>
        <v>0</v>
      </c>
      <c r="Q39" s="249">
        <f>'OZ-c'!Q39</f>
        <v>0</v>
      </c>
      <c r="R39" s="328"/>
    </row>
    <row r="40" spans="2:18" s="175" customFormat="1" ht="19.5" customHeight="1" hidden="1" outlineLevel="1">
      <c r="B40" s="274">
        <v>25</v>
      </c>
      <c r="C40" s="306">
        <f>'OZ-c'!C40</f>
        <v>0</v>
      </c>
      <c r="D40" s="236"/>
      <c r="E40" s="236"/>
      <c r="F40" s="271" t="e">
        <f t="shared" si="1"/>
        <v>#DIV/0!</v>
      </c>
      <c r="G40" s="271" t="e">
        <f t="shared" si="2"/>
        <v>#DIV/0!</v>
      </c>
      <c r="H40" s="239" t="e">
        <f t="shared" si="5"/>
        <v>#DIV/0!</v>
      </c>
      <c r="I40" s="239" t="e">
        <f t="shared" si="6"/>
        <v>#DIV/0!</v>
      </c>
      <c r="J40" s="176">
        <f t="shared" si="3"/>
        <v>0</v>
      </c>
      <c r="K40" s="177" t="e">
        <f t="shared" si="4"/>
        <v>#DIV/0!</v>
      </c>
      <c r="L40" s="328">
        <f>IF(C40='Typy změn'!$A$3,L39+J40,L39)</f>
        <v>0</v>
      </c>
      <c r="M40" s="324">
        <f>'OZ-c'!M40</f>
        <v>0</v>
      </c>
      <c r="N40" s="324">
        <f>'OZ-c'!N40</f>
        <v>0</v>
      </c>
      <c r="O40" s="249">
        <f>'OZ-c'!O40</f>
        <v>0</v>
      </c>
      <c r="P40" s="249">
        <f>IF(AND(C40='Typy změn'!A$9,D40&gt;ABS(E40)),1,0)</f>
        <v>0</v>
      </c>
      <c r="Q40" s="249">
        <f>'OZ-c'!Q40</f>
        <v>0</v>
      </c>
      <c r="R40" s="328"/>
    </row>
    <row r="41" spans="2:18" s="175" customFormat="1" ht="19.5" customHeight="1" hidden="1" outlineLevel="1">
      <c r="B41" s="274">
        <v>26</v>
      </c>
      <c r="C41" s="306">
        <f>'OZ-c'!C41</f>
        <v>0</v>
      </c>
      <c r="D41" s="236"/>
      <c r="E41" s="236"/>
      <c r="F41" s="271" t="e">
        <f t="shared" si="1"/>
        <v>#DIV/0!</v>
      </c>
      <c r="G41" s="271" t="e">
        <f t="shared" si="2"/>
        <v>#DIV/0!</v>
      </c>
      <c r="H41" s="239" t="e">
        <f t="shared" si="5"/>
        <v>#DIV/0!</v>
      </c>
      <c r="I41" s="239" t="e">
        <f t="shared" si="6"/>
        <v>#DIV/0!</v>
      </c>
      <c r="J41" s="176">
        <f t="shared" si="3"/>
        <v>0</v>
      </c>
      <c r="K41" s="177" t="e">
        <f t="shared" si="4"/>
        <v>#DIV/0!</v>
      </c>
      <c r="L41" s="328">
        <f>IF(C41='Typy změn'!$A$3,L40+J41,L40)</f>
        <v>0</v>
      </c>
      <c r="M41" s="324">
        <f>'OZ-c'!M41</f>
        <v>0</v>
      </c>
      <c r="N41" s="324">
        <f>'OZ-c'!N41</f>
        <v>0</v>
      </c>
      <c r="O41" s="249">
        <f>'OZ-c'!O41</f>
        <v>0</v>
      </c>
      <c r="P41" s="249">
        <f>IF(AND(C41='Typy změn'!A$9,D41&gt;ABS(E41)),1,0)</f>
        <v>0</v>
      </c>
      <c r="Q41" s="249">
        <f>'OZ-c'!Q41</f>
        <v>0</v>
      </c>
      <c r="R41" s="328"/>
    </row>
    <row r="42" spans="2:18" s="175" customFormat="1" ht="19.5" customHeight="1" hidden="1" outlineLevel="1">
      <c r="B42" s="274">
        <v>27</v>
      </c>
      <c r="C42" s="306">
        <f>'OZ-c'!C42</f>
        <v>0</v>
      </c>
      <c r="D42" s="236"/>
      <c r="E42" s="236"/>
      <c r="F42" s="271" t="e">
        <f t="shared" si="1"/>
        <v>#DIV/0!</v>
      </c>
      <c r="G42" s="271" t="e">
        <f t="shared" si="2"/>
        <v>#DIV/0!</v>
      </c>
      <c r="H42" s="239" t="e">
        <f t="shared" si="5"/>
        <v>#DIV/0!</v>
      </c>
      <c r="I42" s="239" t="e">
        <f t="shared" si="6"/>
        <v>#DIV/0!</v>
      </c>
      <c r="J42" s="176">
        <f t="shared" si="3"/>
        <v>0</v>
      </c>
      <c r="K42" s="177" t="e">
        <f t="shared" si="4"/>
        <v>#DIV/0!</v>
      </c>
      <c r="L42" s="328">
        <f>IF(C42='Typy změn'!$A$3,L41+J42,L41)</f>
        <v>0</v>
      </c>
      <c r="M42" s="324">
        <f>'OZ-c'!M42</f>
        <v>0</v>
      </c>
      <c r="N42" s="324">
        <f>'OZ-c'!N42</f>
        <v>0</v>
      </c>
      <c r="O42" s="249">
        <f>'OZ-c'!O42</f>
        <v>0</v>
      </c>
      <c r="P42" s="249">
        <f>IF(AND(C42='Typy změn'!A$9,D42&gt;ABS(E42)),1,0)</f>
        <v>0</v>
      </c>
      <c r="Q42" s="249">
        <f>'OZ-c'!Q42</f>
        <v>0</v>
      </c>
      <c r="R42" s="328"/>
    </row>
    <row r="43" spans="2:18" s="175" customFormat="1" ht="19.5" customHeight="1" hidden="1" outlineLevel="1">
      <c r="B43" s="274">
        <v>28</v>
      </c>
      <c r="C43" s="306">
        <f>'OZ-c'!C43</f>
        <v>0</v>
      </c>
      <c r="D43" s="236"/>
      <c r="E43" s="236"/>
      <c r="F43" s="271" t="e">
        <f t="shared" si="1"/>
        <v>#DIV/0!</v>
      </c>
      <c r="G43" s="271" t="e">
        <f t="shared" si="2"/>
        <v>#DIV/0!</v>
      </c>
      <c r="H43" s="239" t="e">
        <f t="shared" si="5"/>
        <v>#DIV/0!</v>
      </c>
      <c r="I43" s="239" t="e">
        <f t="shared" si="6"/>
        <v>#DIV/0!</v>
      </c>
      <c r="J43" s="176">
        <f t="shared" si="3"/>
        <v>0</v>
      </c>
      <c r="K43" s="177" t="e">
        <f t="shared" si="4"/>
        <v>#DIV/0!</v>
      </c>
      <c r="L43" s="328">
        <f>IF(C43='Typy změn'!$A$3,L42+J43,L42)</f>
        <v>0</v>
      </c>
      <c r="M43" s="324">
        <f>'OZ-c'!M43</f>
        <v>0</v>
      </c>
      <c r="N43" s="324">
        <f>'OZ-c'!N43</f>
        <v>0</v>
      </c>
      <c r="O43" s="249">
        <f>'OZ-c'!O43</f>
        <v>0</v>
      </c>
      <c r="P43" s="249">
        <f>IF(AND(C43='Typy změn'!A$9,D43&gt;ABS(E43)),1,0)</f>
        <v>0</v>
      </c>
      <c r="Q43" s="249">
        <f>'OZ-c'!Q43</f>
        <v>0</v>
      </c>
      <c r="R43" s="328"/>
    </row>
    <row r="44" spans="2:18" s="175" customFormat="1" ht="19.5" customHeight="1" hidden="1" outlineLevel="1">
      <c r="B44" s="274">
        <v>29</v>
      </c>
      <c r="C44" s="306">
        <f>'OZ-c'!C44</f>
        <v>0</v>
      </c>
      <c r="D44" s="236"/>
      <c r="E44" s="236"/>
      <c r="F44" s="271" t="e">
        <f t="shared" si="1"/>
        <v>#DIV/0!</v>
      </c>
      <c r="G44" s="271" t="e">
        <f t="shared" si="2"/>
        <v>#DIV/0!</v>
      </c>
      <c r="H44" s="239" t="e">
        <f t="shared" si="5"/>
        <v>#DIV/0!</v>
      </c>
      <c r="I44" s="239" t="e">
        <f t="shared" si="6"/>
        <v>#DIV/0!</v>
      </c>
      <c r="J44" s="176">
        <f t="shared" si="3"/>
        <v>0</v>
      </c>
      <c r="K44" s="177" t="e">
        <f t="shared" si="4"/>
        <v>#DIV/0!</v>
      </c>
      <c r="L44" s="328">
        <f>IF(C44='Typy změn'!$A$3,L43+J44,L43)</f>
        <v>0</v>
      </c>
      <c r="M44" s="324">
        <f>'OZ-c'!M44</f>
        <v>0</v>
      </c>
      <c r="N44" s="324">
        <f>'OZ-c'!N44</f>
        <v>0</v>
      </c>
      <c r="O44" s="249">
        <f>'OZ-c'!O44</f>
        <v>0</v>
      </c>
      <c r="P44" s="249">
        <f>IF(AND(C44='Typy změn'!A$9,D44&gt;ABS(E44)),1,0)</f>
        <v>0</v>
      </c>
      <c r="Q44" s="249">
        <f>'OZ-c'!Q44</f>
        <v>0</v>
      </c>
      <c r="R44" s="328"/>
    </row>
    <row r="45" spans="2:18" s="175" customFormat="1" ht="19.5" customHeight="1" hidden="1" outlineLevel="1">
      <c r="B45" s="274">
        <v>30</v>
      </c>
      <c r="C45" s="306">
        <f>'OZ-c'!C45</f>
        <v>0</v>
      </c>
      <c r="D45" s="236"/>
      <c r="E45" s="236"/>
      <c r="F45" s="271" t="e">
        <f t="shared" si="1"/>
        <v>#DIV/0!</v>
      </c>
      <c r="G45" s="271" t="e">
        <f t="shared" si="2"/>
        <v>#DIV/0!</v>
      </c>
      <c r="H45" s="239" t="e">
        <f t="shared" si="5"/>
        <v>#DIV/0!</v>
      </c>
      <c r="I45" s="239" t="e">
        <f t="shared" si="6"/>
        <v>#DIV/0!</v>
      </c>
      <c r="J45" s="176">
        <f t="shared" si="3"/>
        <v>0</v>
      </c>
      <c r="K45" s="177" t="e">
        <f t="shared" si="4"/>
        <v>#DIV/0!</v>
      </c>
      <c r="L45" s="328">
        <f>IF(C45='Typy změn'!$A$3,L44+J45,L44)</f>
        <v>0</v>
      </c>
      <c r="M45" s="324">
        <f>'OZ-c'!M45</f>
        <v>0</v>
      </c>
      <c r="N45" s="324">
        <f>'OZ-c'!N45</f>
        <v>0</v>
      </c>
      <c r="O45" s="249">
        <f>'OZ-c'!O45</f>
        <v>0</v>
      </c>
      <c r="P45" s="249">
        <f>IF(AND(C45='Typy změn'!A$9,D45&gt;ABS(E45)),1,0)</f>
        <v>0</v>
      </c>
      <c r="Q45" s="249">
        <f>'OZ-c'!Q45</f>
        <v>0</v>
      </c>
      <c r="R45" s="328"/>
    </row>
    <row r="46" spans="2:18" s="175" customFormat="1" ht="19.5" customHeight="1" hidden="1" outlineLevel="1">
      <c r="B46" s="274">
        <v>31</v>
      </c>
      <c r="C46" s="306">
        <f>'OZ-c'!C46</f>
        <v>0</v>
      </c>
      <c r="D46" s="236"/>
      <c r="E46" s="236"/>
      <c r="F46" s="271" t="e">
        <f t="shared" si="1"/>
        <v>#DIV/0!</v>
      </c>
      <c r="G46" s="271" t="e">
        <f t="shared" si="2"/>
        <v>#DIV/0!</v>
      </c>
      <c r="H46" s="239" t="e">
        <f t="shared" si="5"/>
        <v>#DIV/0!</v>
      </c>
      <c r="I46" s="239" t="e">
        <f t="shared" si="6"/>
        <v>#DIV/0!</v>
      </c>
      <c r="J46" s="176">
        <f t="shared" si="3"/>
        <v>0</v>
      </c>
      <c r="K46" s="177" t="e">
        <f t="shared" si="4"/>
        <v>#DIV/0!</v>
      </c>
      <c r="L46" s="328">
        <f>IF(C46='Typy změn'!$A$3,L45+J46,L45)</f>
        <v>0</v>
      </c>
      <c r="M46" s="324">
        <f>'OZ-c'!M46</f>
        <v>0</v>
      </c>
      <c r="N46" s="324">
        <f>'OZ-c'!N46</f>
        <v>0</v>
      </c>
      <c r="O46" s="249">
        <f>'OZ-c'!O46</f>
        <v>0</v>
      </c>
      <c r="P46" s="249">
        <f>IF(AND(C46='Typy změn'!A$9,D46&gt;ABS(E46)),1,0)</f>
        <v>0</v>
      </c>
      <c r="Q46" s="249">
        <f>'OZ-c'!Q46</f>
        <v>0</v>
      </c>
      <c r="R46" s="328"/>
    </row>
    <row r="47" spans="2:18" s="175" customFormat="1" ht="19.5" customHeight="1" hidden="1" outlineLevel="1">
      <c r="B47" s="274">
        <v>32</v>
      </c>
      <c r="C47" s="306">
        <f>'OZ-c'!C47</f>
        <v>0</v>
      </c>
      <c r="D47" s="236"/>
      <c r="E47" s="236"/>
      <c r="F47" s="271" t="e">
        <f t="shared" si="1"/>
        <v>#DIV/0!</v>
      </c>
      <c r="G47" s="271" t="e">
        <f t="shared" si="2"/>
        <v>#DIV/0!</v>
      </c>
      <c r="H47" s="239" t="e">
        <f t="shared" si="5"/>
        <v>#DIV/0!</v>
      </c>
      <c r="I47" s="239" t="e">
        <f t="shared" si="6"/>
        <v>#DIV/0!</v>
      </c>
      <c r="J47" s="176">
        <f t="shared" si="3"/>
        <v>0</v>
      </c>
      <c r="K47" s="177" t="e">
        <f t="shared" si="4"/>
        <v>#DIV/0!</v>
      </c>
      <c r="L47" s="328">
        <f>IF(C47='Typy změn'!$A$3,L46+J47,L46)</f>
        <v>0</v>
      </c>
      <c r="M47" s="324">
        <f>'OZ-c'!M47</f>
        <v>0</v>
      </c>
      <c r="N47" s="324">
        <f>'OZ-c'!N47</f>
        <v>0</v>
      </c>
      <c r="O47" s="249">
        <f>'OZ-c'!O47</f>
        <v>0</v>
      </c>
      <c r="P47" s="249">
        <f>IF(AND(C47='Typy změn'!A$9,D47&gt;ABS(E47)),1,0)</f>
        <v>0</v>
      </c>
      <c r="Q47" s="249">
        <f>'OZ-c'!Q47</f>
        <v>0</v>
      </c>
      <c r="R47" s="328"/>
    </row>
    <row r="48" spans="2:18" s="175" customFormat="1" ht="19.5" customHeight="1" hidden="1" outlineLevel="1">
      <c r="B48" s="274">
        <v>33</v>
      </c>
      <c r="C48" s="306">
        <f>'OZ-c'!C48</f>
        <v>0</v>
      </c>
      <c r="D48" s="236"/>
      <c r="E48" s="236"/>
      <c r="F48" s="271" t="e">
        <f t="shared" si="1"/>
        <v>#DIV/0!</v>
      </c>
      <c r="G48" s="271" t="e">
        <f t="shared" si="2"/>
        <v>#DIV/0!</v>
      </c>
      <c r="H48" s="239" t="e">
        <f t="shared" si="5"/>
        <v>#DIV/0!</v>
      </c>
      <c r="I48" s="239" t="e">
        <f t="shared" si="6"/>
        <v>#DIV/0!</v>
      </c>
      <c r="J48" s="176">
        <f t="shared" si="3"/>
        <v>0</v>
      </c>
      <c r="K48" s="177" t="e">
        <f t="shared" si="4"/>
        <v>#DIV/0!</v>
      </c>
      <c r="L48" s="328">
        <f>IF(C48='Typy změn'!$A$3,L47+J48,L47)</f>
        <v>0</v>
      </c>
      <c r="M48" s="324">
        <f>'OZ-c'!M48</f>
        <v>0</v>
      </c>
      <c r="N48" s="324">
        <f>'OZ-c'!N48</f>
        <v>0</v>
      </c>
      <c r="O48" s="249">
        <f>'OZ-c'!O48</f>
        <v>0</v>
      </c>
      <c r="P48" s="249">
        <f>IF(AND(C48='Typy změn'!A$9,D48&gt;ABS(E48)),1,0)</f>
        <v>0</v>
      </c>
      <c r="Q48" s="249">
        <f>'OZ-c'!Q48</f>
        <v>0</v>
      </c>
      <c r="R48" s="328"/>
    </row>
    <row r="49" spans="2:18" s="175" customFormat="1" ht="19.5" customHeight="1" hidden="1" outlineLevel="1">
      <c r="B49" s="274">
        <v>34</v>
      </c>
      <c r="C49" s="306">
        <f>'OZ-c'!C49</f>
        <v>0</v>
      </c>
      <c r="D49" s="236"/>
      <c r="E49" s="236"/>
      <c r="F49" s="271" t="e">
        <f t="shared" si="1"/>
        <v>#DIV/0!</v>
      </c>
      <c r="G49" s="271" t="e">
        <f t="shared" si="2"/>
        <v>#DIV/0!</v>
      </c>
      <c r="H49" s="239" t="e">
        <f t="shared" si="5"/>
        <v>#DIV/0!</v>
      </c>
      <c r="I49" s="239" t="e">
        <f t="shared" si="6"/>
        <v>#DIV/0!</v>
      </c>
      <c r="J49" s="176">
        <f t="shared" si="3"/>
        <v>0</v>
      </c>
      <c r="K49" s="177" t="e">
        <f t="shared" si="4"/>
        <v>#DIV/0!</v>
      </c>
      <c r="L49" s="328">
        <f>IF(C49='Typy změn'!$A$3,L48+J49,L48)</f>
        <v>0</v>
      </c>
      <c r="M49" s="324">
        <f>'OZ-c'!M49</f>
        <v>0</v>
      </c>
      <c r="N49" s="324">
        <f>'OZ-c'!N49</f>
        <v>0</v>
      </c>
      <c r="O49" s="249">
        <f>'OZ-c'!O49</f>
        <v>0</v>
      </c>
      <c r="P49" s="249">
        <f>IF(AND(C49='Typy změn'!A$9,D49&gt;ABS(E49)),1,0)</f>
        <v>0</v>
      </c>
      <c r="Q49" s="249">
        <f>'OZ-c'!Q49</f>
        <v>0</v>
      </c>
      <c r="R49" s="328"/>
    </row>
    <row r="50" spans="2:18" s="175" customFormat="1" ht="19.5" customHeight="1" hidden="1" outlineLevel="1" thickBot="1">
      <c r="B50" s="275">
        <v>35</v>
      </c>
      <c r="C50" s="309">
        <f>'OZ-c'!C50</f>
        <v>0</v>
      </c>
      <c r="D50" s="337"/>
      <c r="E50" s="337"/>
      <c r="F50" s="273" t="e">
        <f t="shared" si="1"/>
        <v>#DIV/0!</v>
      </c>
      <c r="G50" s="273" t="e">
        <f t="shared" si="2"/>
        <v>#DIV/0!</v>
      </c>
      <c r="H50" s="245" t="e">
        <f t="shared" si="5"/>
        <v>#DIV/0!</v>
      </c>
      <c r="I50" s="245" t="e">
        <f t="shared" si="6"/>
        <v>#DIV/0!</v>
      </c>
      <c r="J50" s="178">
        <f t="shared" si="3"/>
        <v>0</v>
      </c>
      <c r="K50" s="179" t="e">
        <f t="shared" si="4"/>
        <v>#DIV/0!</v>
      </c>
      <c r="L50" s="328">
        <f>IF(C50='Typy změn'!$A$3,L49+J50,L49)</f>
        <v>0</v>
      </c>
      <c r="M50" s="327">
        <f>'OZ-c'!M50</f>
        <v>0</v>
      </c>
      <c r="N50" s="327">
        <f>'OZ-c'!N50</f>
        <v>0</v>
      </c>
      <c r="O50" s="250">
        <f>'OZ-c'!O50</f>
        <v>0</v>
      </c>
      <c r="P50" s="250">
        <f>IF(AND(C50='Typy změn'!A$9,D50&gt;ABS(E50)),1,0)</f>
        <v>0</v>
      </c>
      <c r="Q50" s="250">
        <f>'OZ-c'!Q50</f>
        <v>0</v>
      </c>
      <c r="R50" s="328"/>
    </row>
    <row r="51" ht="12.75" collapsed="1"/>
  </sheetData>
  <sheetProtection password="CE28" sheet="1" objects="1" scenarios="1"/>
  <mergeCells count="3">
    <mergeCell ref="J10:K10"/>
    <mergeCell ref="J12:K12"/>
    <mergeCell ref="L10:L12"/>
  </mergeCells>
  <conditionalFormatting sqref="G15:H15">
    <cfRule type="cellIs" priority="1" dxfId="0" operator="greaterThan" stopIfTrue="1">
      <formula>0.5</formula>
    </cfRule>
  </conditionalFormatting>
  <conditionalFormatting sqref="I15">
    <cfRule type="cellIs" priority="2" dxfId="0" operator="greaterThan" stopIfTrue="1">
      <formula>0.3</formula>
    </cfRule>
  </conditionalFormatting>
  <conditionalFormatting sqref="F15">
    <cfRule type="cellIs" priority="3" dxfId="0" operator="greaterThanOrEqual" stopIfTrue="1">
      <formula>$F$13</formula>
    </cfRule>
  </conditionalFormatting>
  <conditionalFormatting sqref="J11:K11">
    <cfRule type="cellIs" priority="4" dxfId="0" operator="greaterThan" stopIfTrue="1">
      <formula>$J$11</formula>
    </cfRule>
  </conditionalFormatting>
  <conditionalFormatting sqref="D16:D50">
    <cfRule type="expression" priority="5" dxfId="1" stopIfTrue="1">
      <formula>$P16&gt;0</formula>
    </cfRule>
  </conditionalFormatting>
  <conditionalFormatting sqref="E16:E50">
    <cfRule type="expression" priority="6" dxfId="1" stopIfTrue="1">
      <formula>$P16&gt;0</formula>
    </cfRule>
  </conditionalFormatting>
  <dataValidations count="1">
    <dataValidation showInputMessage="1" showErrorMessage="1" sqref="M16:N50 C16:C50"/>
  </dataValidations>
  <printOptions horizontalCentered="1"/>
  <pageMargins left="0.4330708661417323" right="0.4330708661417323" top="0.3937007874015748" bottom="0.3937007874015748" header="0.5118110236220472" footer="0.5118110236220472"/>
  <pageSetup fitToHeight="2" fitToWidth="1" horizontalDpi="600" verticalDpi="600" orientation="landscape" paperSize="9" scale="9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1" sqref="D1"/>
    </sheetView>
  </sheetViews>
  <sheetFormatPr defaultColWidth="9.140625" defaultRowHeight="12.75"/>
  <cols>
    <col min="1" max="1" width="34.00390625" style="155" customWidth="1"/>
    <col min="2" max="2" width="20.140625" style="155" customWidth="1"/>
    <col min="3" max="3" width="19.421875" style="155" customWidth="1"/>
    <col min="4" max="4" width="17.28125" style="155" customWidth="1"/>
    <col min="5" max="16384" width="9.140625" style="155" customWidth="1"/>
  </cols>
  <sheetData>
    <row r="1" spans="1:3" s="283" customFormat="1" ht="12.75">
      <c r="A1" s="283" t="s">
        <v>101</v>
      </c>
      <c r="B1" s="283" t="s">
        <v>106</v>
      </c>
      <c r="C1" s="284" t="s">
        <v>102</v>
      </c>
    </row>
    <row r="2" spans="1:3" ht="12.75">
      <c r="A2" s="284"/>
      <c r="B2" s="155" t="b">
        <f>FALSE()</f>
        <v>0</v>
      </c>
      <c r="C2" s="155" t="b">
        <f>FALSE()</f>
        <v>0</v>
      </c>
    </row>
    <row r="3" spans="1:3" ht="12.75">
      <c r="A3" s="284" t="s">
        <v>116</v>
      </c>
      <c r="B3" s="155" t="b">
        <f>FALSE()</f>
        <v>0</v>
      </c>
      <c r="C3" s="155" t="b">
        <f>FALSE()</f>
        <v>0</v>
      </c>
    </row>
    <row r="4" spans="1:4" ht="12.75">
      <c r="A4" s="284" t="s">
        <v>117</v>
      </c>
      <c r="B4" s="155" t="b">
        <f>FALSE()</f>
        <v>0</v>
      </c>
      <c r="C4" s="155" t="b">
        <f>TRUE()</f>
        <v>1</v>
      </c>
      <c r="D4" s="285">
        <f>IF('OZ-a'!B12="Stavební práce",0.15,0.1)</f>
        <v>0.15</v>
      </c>
    </row>
    <row r="5" spans="1:4" ht="12.75">
      <c r="A5" s="284" t="s">
        <v>110</v>
      </c>
      <c r="B5" s="155" t="b">
        <f>TRUE()</f>
        <v>1</v>
      </c>
      <c r="C5" s="155" t="b">
        <f>FALSE()</f>
        <v>0</v>
      </c>
      <c r="D5" s="155" t="s">
        <v>103</v>
      </c>
    </row>
    <row r="6" spans="1:4" ht="12.75">
      <c r="A6" s="284" t="s">
        <v>109</v>
      </c>
      <c r="B6" s="155" t="b">
        <f>TRUE()</f>
        <v>1</v>
      </c>
      <c r="C6" s="155" t="b">
        <f>FALSE()</f>
        <v>0</v>
      </c>
      <c r="D6" s="155" t="s">
        <v>104</v>
      </c>
    </row>
    <row r="7" spans="1:9" ht="12.75">
      <c r="A7" s="344" t="s">
        <v>118</v>
      </c>
      <c r="B7" s="101" t="b">
        <f>FALSE()</f>
        <v>0</v>
      </c>
      <c r="C7" s="101" t="b">
        <f>FALSE()</f>
        <v>0</v>
      </c>
      <c r="D7" s="101" t="s">
        <v>105</v>
      </c>
      <c r="E7" s="101"/>
      <c r="F7" s="101"/>
      <c r="G7" s="101"/>
      <c r="H7" s="101"/>
      <c r="I7" s="101"/>
    </row>
    <row r="8" spans="1:9" ht="12.75">
      <c r="A8" s="344" t="s">
        <v>133</v>
      </c>
      <c r="B8" s="101" t="b">
        <f>FALSE()</f>
        <v>0</v>
      </c>
      <c r="C8" s="101" t="b">
        <f>FALSE()</f>
        <v>0</v>
      </c>
      <c r="D8" s="101" t="s">
        <v>132</v>
      </c>
      <c r="E8" s="101"/>
      <c r="F8" s="101"/>
      <c r="G8" s="101"/>
      <c r="H8" s="101"/>
      <c r="I8" s="101"/>
    </row>
    <row r="9" spans="1:9" ht="13.5" thickBot="1">
      <c r="A9" s="286" t="s">
        <v>134</v>
      </c>
      <c r="B9" s="107" t="b">
        <f>FALSE()</f>
        <v>0</v>
      </c>
      <c r="C9" s="107" t="b">
        <f>FALSE()</f>
        <v>0</v>
      </c>
      <c r="D9" s="107" t="s">
        <v>135</v>
      </c>
      <c r="E9" s="107"/>
      <c r="F9" s="107"/>
      <c r="G9" s="107"/>
      <c r="H9" s="107"/>
      <c r="I9" s="107"/>
    </row>
  </sheetData>
  <sheetProtection password="CE28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zedja</dc:creator>
  <cp:keywords/>
  <dc:description/>
  <cp:lastModifiedBy>zedja</cp:lastModifiedBy>
  <cp:lastPrinted>2017-06-13T09:06:38Z</cp:lastPrinted>
  <dcterms:created xsi:type="dcterms:W3CDTF">2013-06-20T08:02:36Z</dcterms:created>
  <dcterms:modified xsi:type="dcterms:W3CDTF">2017-07-12T11:35:38Z</dcterms:modified>
  <cp:category/>
  <cp:version/>
  <cp:contentType/>
  <cp:contentStatus/>
</cp:coreProperties>
</file>